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16197\Desktop\2021审计\专项审计\盈浦基金会2021\"/>
    </mc:Choice>
  </mc:AlternateContent>
  <xr:revisionPtr revIDLastSave="0" documentId="13_ncr:1_{58D87C26-B77A-4BC4-BD65-FB918AB887E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胜利路下水道工程" sheetId="2" r:id="rId1"/>
    <sheet name="启信社区公益" sheetId="1" r:id="rId2"/>
    <sheet name="尚善公益" sheetId="3" r:id="rId3"/>
    <sheet name="绿之舟" sheetId="4" r:id="rId4"/>
    <sheet name="融融公益" sheetId="5" r:id="rId5"/>
    <sheet name="正能量" sheetId="6" r:id="rId6"/>
    <sheet name="彩虹桥" sheetId="7" r:id="rId7"/>
    <sheet name="创空间" sheetId="8" r:id="rId8"/>
    <sheet name="王老师法律" sheetId="9" r:id="rId9"/>
    <sheet name="火星哥哥" sheetId="11" r:id="rId10"/>
    <sheet name="关爱社工" sheetId="12" r:id="rId11"/>
    <sheet name="忞诚社会事务" sheetId="13" r:id="rId12"/>
  </sheets>
  <definedNames>
    <definedName name="_GoBack" localSheetId="2">尚善公益!$C$12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3" l="1"/>
  <c r="C9" i="13" s="1"/>
  <c r="D5" i="13"/>
  <c r="B9" i="13"/>
  <c r="B5" i="13"/>
  <c r="B4" i="13"/>
  <c r="B6" i="13"/>
  <c r="D4" i="13"/>
  <c r="D9" i="13" s="1"/>
  <c r="D8" i="12"/>
  <c r="D10" i="12" s="1"/>
  <c r="B10" i="12"/>
  <c r="C8" i="12"/>
  <c r="C10" i="12" s="1"/>
  <c r="B8" i="12"/>
  <c r="D6" i="12"/>
  <c r="D4" i="12"/>
  <c r="D4" i="11"/>
  <c r="D10" i="11"/>
  <c r="D8" i="11"/>
  <c r="C10" i="11"/>
  <c r="B10" i="11"/>
  <c r="B7" i="11"/>
  <c r="D6" i="11"/>
  <c r="D5" i="11"/>
  <c r="D12" i="9"/>
  <c r="D10" i="9"/>
  <c r="D5" i="9"/>
  <c r="D6" i="9"/>
  <c r="D7" i="9"/>
  <c r="D8" i="9"/>
  <c r="D9" i="9"/>
  <c r="D4" i="9"/>
  <c r="C9" i="9"/>
  <c r="C10" i="9"/>
  <c r="C12" i="9" s="1"/>
  <c r="C7" i="9"/>
  <c r="B10" i="9"/>
  <c r="B12" i="9" s="1"/>
  <c r="E23" i="8"/>
  <c r="E20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4" i="8"/>
  <c r="D23" i="8"/>
  <c r="D20" i="8"/>
  <c r="C23" i="8"/>
  <c r="C20" i="8"/>
  <c r="D10" i="8"/>
  <c r="D6" i="8"/>
  <c r="D10" i="7"/>
  <c r="D5" i="7"/>
  <c r="D6" i="7"/>
  <c r="D4" i="7"/>
  <c r="C7" i="7"/>
  <c r="D7" i="7" s="1"/>
  <c r="B7" i="7"/>
  <c r="B10" i="7" s="1"/>
  <c r="H27" i="6"/>
  <c r="H24" i="6"/>
  <c r="F24" i="6"/>
  <c r="J18" i="6"/>
  <c r="J19" i="6"/>
  <c r="J20" i="6"/>
  <c r="J21" i="6"/>
  <c r="J22" i="6"/>
  <c r="J23" i="6"/>
  <c r="J17" i="6"/>
  <c r="J15" i="6"/>
  <c r="J13" i="6"/>
  <c r="J11" i="6"/>
  <c r="J12" i="6"/>
  <c r="J10" i="6"/>
  <c r="J6" i="6"/>
  <c r="D29" i="5"/>
  <c r="D27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4" i="5"/>
  <c r="B29" i="5"/>
  <c r="C26" i="5"/>
  <c r="B26" i="5"/>
  <c r="D25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4" i="4"/>
  <c r="C25" i="4"/>
  <c r="C22" i="4"/>
  <c r="B25" i="4"/>
  <c r="B22" i="4"/>
  <c r="C15" i="4"/>
  <c r="D6" i="3"/>
  <c r="D7" i="3"/>
  <c r="D8" i="3"/>
  <c r="D9" i="3"/>
  <c r="D10" i="3"/>
  <c r="D11" i="3"/>
  <c r="D12" i="3"/>
  <c r="D5" i="3"/>
  <c r="C9" i="3"/>
  <c r="B9" i="3"/>
  <c r="C5" i="2"/>
  <c r="C6" i="2"/>
  <c r="C7" i="2"/>
  <c r="C8" i="2"/>
  <c r="C4" i="2"/>
  <c r="B9" i="2"/>
  <c r="D18" i="1"/>
  <c r="D17" i="1"/>
  <c r="D15" i="1"/>
  <c r="D6" i="1"/>
  <c r="D7" i="1"/>
  <c r="D8" i="1"/>
  <c r="D9" i="1"/>
  <c r="D10" i="1"/>
  <c r="D11" i="1"/>
  <c r="D12" i="1"/>
  <c r="D13" i="1"/>
  <c r="D14" i="1"/>
  <c r="D5" i="1"/>
  <c r="B15" i="1"/>
  <c r="C7" i="11" l="1"/>
  <c r="C10" i="7"/>
  <c r="D26" i="5"/>
  <c r="C29" i="5"/>
  <c r="C9" i="2"/>
</calcChain>
</file>

<file path=xl/sharedStrings.xml><?xml version="1.0" encoding="utf-8"?>
<sst xmlns="http://schemas.openxmlformats.org/spreadsheetml/2006/main" count="310" uniqueCount="208">
  <si>
    <t>经费项目</t>
  </si>
  <si>
    <t>预算金额</t>
  </si>
  <si>
    <t>实际支出</t>
  </si>
  <si>
    <t>手工花制作</t>
  </si>
  <si>
    <t>蛋糕制作</t>
  </si>
  <si>
    <t>笔筒制作</t>
  </si>
  <si>
    <t>团扇制作</t>
  </si>
  <si>
    <t>风铃制作</t>
  </si>
  <si>
    <t>植物景观制作</t>
  </si>
  <si>
    <t>书法教学</t>
  </si>
  <si>
    <t>健康养生课（夏季）</t>
  </si>
  <si>
    <t>趣味运动会</t>
  </si>
  <si>
    <t>健康养生课（冬季）</t>
  </si>
  <si>
    <r>
      <t>管理费</t>
    </r>
    <r>
      <rPr>
        <sz val="14"/>
        <color theme="1"/>
        <rFont val="Calibri"/>
        <family val="2"/>
      </rPr>
      <t>6%</t>
    </r>
  </si>
  <si>
    <r>
      <t>税费</t>
    </r>
    <r>
      <rPr>
        <sz val="14"/>
        <color theme="1"/>
        <rFont val="Calibri"/>
        <family val="2"/>
      </rPr>
      <t>3%</t>
    </r>
  </si>
  <si>
    <t>合计</t>
  </si>
  <si>
    <t>项目单位：上海青浦区启信社区公益服务中心</t>
    <phoneticPr fontId="7" type="noConversion"/>
  </si>
  <si>
    <t>审定金额</t>
    <phoneticPr fontId="7" type="noConversion"/>
  </si>
  <si>
    <t>备注</t>
  </si>
  <si>
    <t>备注</t>
    <phoneticPr fontId="7" type="noConversion"/>
  </si>
  <si>
    <t>实际开票税率1%</t>
    <phoneticPr fontId="7" type="noConversion"/>
  </si>
  <si>
    <t>项目费用小计</t>
    <phoneticPr fontId="7" type="noConversion"/>
  </si>
  <si>
    <t>项目</t>
    <phoneticPr fontId="7" type="noConversion"/>
  </si>
  <si>
    <t>实际发生额</t>
    <phoneticPr fontId="7" type="noConversion"/>
  </si>
  <si>
    <t>设计费</t>
  </si>
  <si>
    <t>设计费</t>
    <phoneticPr fontId="7" type="noConversion"/>
  </si>
  <si>
    <t>招标代理费</t>
    <phoneticPr fontId="7" type="noConversion"/>
  </si>
  <si>
    <t>审价费</t>
    <phoneticPr fontId="7" type="noConversion"/>
  </si>
  <si>
    <t>工程监理费</t>
    <phoneticPr fontId="7" type="noConversion"/>
  </si>
  <si>
    <t>工程费</t>
    <phoneticPr fontId="7" type="noConversion"/>
  </si>
  <si>
    <t>合计</t>
    <phoneticPr fontId="7" type="noConversion"/>
  </si>
  <si>
    <t>未付</t>
    <phoneticPr fontId="7" type="noConversion"/>
  </si>
  <si>
    <t>已付412096</t>
    <phoneticPr fontId="7" type="noConversion"/>
  </si>
  <si>
    <t>“老有所乐、花样年华”项目支出汇总表</t>
    <phoneticPr fontId="7" type="noConversion"/>
  </si>
  <si>
    <t>盈浦街道胜利路385弄下水道维修工程项目支出汇总</t>
    <phoneticPr fontId="7" type="noConversion"/>
  </si>
  <si>
    <t>图文制作</t>
  </si>
  <si>
    <t>材料费</t>
  </si>
  <si>
    <t>志愿者费</t>
  </si>
  <si>
    <t>税费</t>
  </si>
  <si>
    <t>项目单位：上海尚善公益服务中心</t>
    <phoneticPr fontId="7" type="noConversion"/>
  </si>
  <si>
    <t>审定数</t>
    <phoneticPr fontId="7" type="noConversion"/>
  </si>
  <si>
    <t>项目管理费（10%）</t>
    <phoneticPr fontId="7" type="noConversion"/>
  </si>
  <si>
    <t>税费（1%）</t>
    <phoneticPr fontId="7" type="noConversion"/>
  </si>
  <si>
    <t>社区微景观改造项目支出汇总表</t>
    <phoneticPr fontId="7" type="noConversion"/>
  </si>
  <si>
    <t>问卷调查（设计、印刷、调查）</t>
  </si>
  <si>
    <t>宣传品</t>
  </si>
  <si>
    <t>日常活动材料费</t>
  </si>
  <si>
    <t>特别活动材料费</t>
  </si>
  <si>
    <t>活动背景搭建</t>
  </si>
  <si>
    <t>志愿者补贴</t>
  </si>
  <si>
    <t>摄影、摄像</t>
  </si>
  <si>
    <t>微信制作</t>
  </si>
  <si>
    <t>活动预告版</t>
  </si>
  <si>
    <t>儿童图书</t>
  </si>
  <si>
    <t>特别活动材料</t>
  </si>
  <si>
    <t>管理费10%</t>
  </si>
  <si>
    <t>税费3%</t>
  </si>
  <si>
    <t>红色驿站项目支出汇总表</t>
    <phoneticPr fontId="7" type="noConversion"/>
  </si>
  <si>
    <t>注：实际项目支出超过预算，按预算数结算</t>
    <phoneticPr fontId="7" type="noConversion"/>
  </si>
  <si>
    <t>社区调研走访问卷设计费</t>
  </si>
  <si>
    <t>社区调研走访问卷印刷费</t>
  </si>
  <si>
    <t>社区调研员马甲定制费</t>
  </si>
  <si>
    <t>社区调研活动杂费</t>
  </si>
  <si>
    <t>走访志愿者补贴</t>
  </si>
  <si>
    <t>议事厅主题活动背景设计费</t>
  </si>
  <si>
    <t>议事厅主题活动宣传品设计制作费</t>
  </si>
  <si>
    <t>议事厅主题活动活动杂费</t>
  </si>
  <si>
    <t>议事厅引导师补贴</t>
  </si>
  <si>
    <t>行走课堂引导师补贴</t>
  </si>
  <si>
    <t>行走课堂直播推广服务费</t>
  </si>
  <si>
    <t>行走课堂宣传品设计制作费</t>
  </si>
  <si>
    <t>行走课堂活动杂费</t>
  </si>
  <si>
    <t>活动拍摄费</t>
  </si>
  <si>
    <t>成长短片制作</t>
  </si>
  <si>
    <t>交流会背景设计搭建</t>
  </si>
  <si>
    <t>交流会会场布置</t>
  </si>
  <si>
    <t>交流会杂费</t>
  </si>
  <si>
    <t>交流会会议资料设计制作</t>
  </si>
  <si>
    <t>摄影摄像及视频剪辑</t>
  </si>
  <si>
    <t>社工补贴</t>
  </si>
  <si>
    <t>社校联动之儿童友好社区提升项目支出汇总表</t>
    <phoneticPr fontId="7" type="noConversion"/>
  </si>
  <si>
    <t>项目单位：  上海青浦区绿之舟公益发展中心</t>
    <phoneticPr fontId="7" type="noConversion"/>
  </si>
  <si>
    <t>项目单位：上海青浦区融融公益发展中心</t>
    <phoneticPr fontId="7" type="noConversion"/>
  </si>
  <si>
    <t>注：按实际费用小计的10%结算</t>
    <phoneticPr fontId="7" type="noConversion"/>
  </si>
  <si>
    <t>管理费10%</t>
    <phoneticPr fontId="7" type="noConversion"/>
  </si>
  <si>
    <t>税费3%</t>
    <phoneticPr fontId="7" type="noConversion"/>
  </si>
  <si>
    <t>项目预算</t>
  </si>
  <si>
    <t>项目决算</t>
    <phoneticPr fontId="16" type="noConversion"/>
  </si>
  <si>
    <t>经费分类</t>
  </si>
  <si>
    <t>二级构成内容</t>
  </si>
  <si>
    <t>三级构成</t>
  </si>
  <si>
    <t>单价（元）</t>
  </si>
  <si>
    <t>数量</t>
  </si>
  <si>
    <t>金额（元）</t>
  </si>
  <si>
    <t>备    注</t>
    <phoneticPr fontId="16" type="noConversion"/>
  </si>
  <si>
    <t>服务要求实施计划分解</t>
  </si>
  <si>
    <t>明细内容</t>
  </si>
  <si>
    <t>业务活动费</t>
  </si>
  <si>
    <t>物资准备</t>
  </si>
  <si>
    <t>材料印刷</t>
  </si>
  <si>
    <r>
      <t>50</t>
    </r>
    <r>
      <rPr>
        <sz val="10.5"/>
        <color theme="1"/>
        <rFont val="宋体"/>
        <family val="3"/>
        <charset val="134"/>
      </rPr>
      <t>份</t>
    </r>
  </si>
  <si>
    <t>学员手册、承诺书、笔记本、水笔、文件袋、矿泉水</t>
  </si>
  <si>
    <t>毕业证书</t>
  </si>
  <si>
    <r>
      <t>50</t>
    </r>
    <r>
      <rPr>
        <sz val="10.5"/>
        <color theme="1"/>
        <rFont val="宋体"/>
        <family val="3"/>
        <charset val="134"/>
      </rPr>
      <t>名学员毕业证书</t>
    </r>
  </si>
  <si>
    <t>宣传物资</t>
  </si>
  <si>
    <r>
      <t>3</t>
    </r>
    <r>
      <rPr>
        <sz val="10.5"/>
        <color theme="1"/>
        <rFont val="宋体"/>
        <family val="3"/>
        <charset val="134"/>
      </rPr>
      <t>条</t>
    </r>
  </si>
  <si>
    <r>
      <t>培训横幅</t>
    </r>
    <r>
      <rPr>
        <sz val="10.5"/>
        <color theme="1"/>
        <rFont val="Times New Roman"/>
        <family val="1"/>
      </rPr>
      <t>1</t>
    </r>
    <r>
      <rPr>
        <sz val="10.5"/>
        <color theme="1"/>
        <rFont val="宋体"/>
        <family val="3"/>
        <charset val="134"/>
      </rPr>
      <t>条</t>
    </r>
    <r>
      <rPr>
        <sz val="10.5"/>
        <color theme="1"/>
        <rFont val="Times New Roman"/>
        <family val="1"/>
      </rPr>
      <t>+</t>
    </r>
    <r>
      <rPr>
        <sz val="10.5"/>
        <color theme="1"/>
        <rFont val="宋体"/>
        <family val="3"/>
        <charset val="134"/>
      </rPr>
      <t>参访横幅</t>
    </r>
    <r>
      <rPr>
        <sz val="10.5"/>
        <color theme="1"/>
        <rFont val="Times New Roman"/>
        <family val="1"/>
      </rPr>
      <t>2</t>
    </r>
    <r>
      <rPr>
        <sz val="10.5"/>
        <color theme="1"/>
        <rFont val="宋体"/>
        <family val="3"/>
        <charset val="134"/>
      </rPr>
      <t>条</t>
    </r>
  </si>
  <si>
    <r>
      <t>10</t>
    </r>
    <r>
      <rPr>
        <sz val="10.5"/>
        <color theme="1"/>
        <rFont val="宋体"/>
        <family val="3"/>
        <charset val="134"/>
      </rPr>
      <t>张</t>
    </r>
  </si>
  <si>
    <r>
      <t>异形</t>
    </r>
    <r>
      <rPr>
        <sz val="10.5"/>
        <color theme="1"/>
        <rFont val="Times New Roman"/>
        <family val="1"/>
      </rPr>
      <t>KT</t>
    </r>
    <r>
      <rPr>
        <sz val="10.5"/>
        <color theme="1"/>
        <rFont val="宋体"/>
        <family val="3"/>
        <charset val="134"/>
      </rPr>
      <t>板等</t>
    </r>
  </si>
  <si>
    <t>广告伞</t>
  </si>
  <si>
    <t>防疫物资</t>
  </si>
  <si>
    <r>
      <t>1</t>
    </r>
    <r>
      <rPr>
        <sz val="10.5"/>
        <color theme="1"/>
        <rFont val="宋体"/>
        <family val="3"/>
        <charset val="134"/>
      </rPr>
      <t>只</t>
    </r>
  </si>
  <si>
    <t>温度计</t>
  </si>
  <si>
    <r>
      <t>50</t>
    </r>
    <r>
      <rPr>
        <sz val="10.5"/>
        <color theme="1"/>
        <rFont val="宋体"/>
        <family val="3"/>
        <charset val="134"/>
      </rPr>
      <t>只</t>
    </r>
    <r>
      <rPr>
        <sz val="10.5"/>
        <color theme="1"/>
        <rFont val="Times New Roman"/>
        <family val="1"/>
      </rPr>
      <t>*6</t>
    </r>
    <r>
      <rPr>
        <sz val="10.5"/>
        <color theme="1"/>
        <rFont val="宋体"/>
        <family val="3"/>
        <charset val="134"/>
      </rPr>
      <t>天</t>
    </r>
  </si>
  <si>
    <t>口罩</t>
  </si>
  <si>
    <r>
      <t>2</t>
    </r>
    <r>
      <rPr>
        <sz val="10.5"/>
        <color theme="1"/>
        <rFont val="宋体"/>
        <family val="3"/>
        <charset val="134"/>
      </rPr>
      <t>瓶</t>
    </r>
  </si>
  <si>
    <t>免洗洗手液</t>
  </si>
  <si>
    <r>
      <t>4</t>
    </r>
    <r>
      <rPr>
        <sz val="10.5"/>
        <color theme="1"/>
        <rFont val="宋体"/>
        <family val="3"/>
        <charset val="134"/>
      </rPr>
      <t>瓶</t>
    </r>
  </si>
  <si>
    <t>消毒喷雾</t>
  </si>
  <si>
    <t>社会组织培训</t>
  </si>
  <si>
    <t>午餐费</t>
  </si>
  <si>
    <r>
      <t>50</t>
    </r>
    <r>
      <rPr>
        <sz val="10.5"/>
        <color theme="1"/>
        <rFont val="宋体"/>
        <family val="3"/>
        <charset val="134"/>
      </rPr>
      <t>人</t>
    </r>
    <r>
      <rPr>
        <sz val="10.5"/>
        <color theme="1"/>
        <rFont val="Times New Roman"/>
        <family val="1"/>
      </rPr>
      <t>*5</t>
    </r>
    <r>
      <rPr>
        <sz val="10.5"/>
        <color theme="1"/>
        <rFont val="宋体"/>
        <family val="3"/>
        <charset val="134"/>
      </rPr>
      <t>餐</t>
    </r>
  </si>
  <si>
    <r>
      <t>50</t>
    </r>
    <r>
      <rPr>
        <sz val="10.5"/>
        <color theme="1"/>
        <rFont val="宋体"/>
        <family val="3"/>
        <charset val="134"/>
      </rPr>
      <t>名学员</t>
    </r>
    <r>
      <rPr>
        <sz val="10.5"/>
        <color theme="1"/>
        <rFont val="Times New Roman"/>
        <family val="1"/>
      </rPr>
      <t>5</t>
    </r>
    <r>
      <rPr>
        <sz val="10.5"/>
        <color theme="1"/>
        <rFont val="宋体"/>
        <family val="3"/>
        <charset val="134"/>
      </rPr>
      <t>天午餐</t>
    </r>
    <phoneticPr fontId="16" type="noConversion"/>
  </si>
  <si>
    <r>
      <t>6</t>
    </r>
    <r>
      <rPr>
        <sz val="10.5"/>
        <color theme="1"/>
        <rFont val="宋体"/>
        <family val="3"/>
        <charset val="134"/>
      </rPr>
      <t>人</t>
    </r>
    <r>
      <rPr>
        <sz val="10.5"/>
        <color theme="1"/>
        <rFont val="Times New Roman"/>
        <family val="1"/>
      </rPr>
      <t>*5</t>
    </r>
    <r>
      <rPr>
        <sz val="10.5"/>
        <color theme="1"/>
        <rFont val="宋体"/>
        <family val="3"/>
        <charset val="134"/>
      </rPr>
      <t>餐</t>
    </r>
  </si>
  <si>
    <r>
      <t>工作人员</t>
    </r>
    <r>
      <rPr>
        <sz val="10.5"/>
        <color theme="1"/>
        <rFont val="Times New Roman"/>
        <family val="1"/>
      </rPr>
      <t>+</t>
    </r>
    <r>
      <rPr>
        <sz val="10.5"/>
        <color theme="1"/>
        <rFont val="宋体"/>
        <family val="3"/>
        <charset val="134"/>
      </rPr>
      <t>老师共</t>
    </r>
    <r>
      <rPr>
        <sz val="10.5"/>
        <color theme="1"/>
        <rFont val="Times New Roman"/>
        <family val="1"/>
      </rPr>
      <t>6</t>
    </r>
    <r>
      <rPr>
        <sz val="10.5"/>
        <color theme="1"/>
        <rFont val="宋体"/>
        <family val="3"/>
        <charset val="134"/>
      </rPr>
      <t>位</t>
    </r>
    <r>
      <rPr>
        <sz val="10.5"/>
        <color theme="1"/>
        <rFont val="Times New Roman"/>
        <family val="1"/>
      </rPr>
      <t>5</t>
    </r>
    <r>
      <rPr>
        <sz val="10.5"/>
        <color theme="1"/>
        <rFont val="宋体"/>
        <family val="3"/>
        <charset val="134"/>
      </rPr>
      <t>天午餐</t>
    </r>
  </si>
  <si>
    <t>授课费（阶段一）</t>
  </si>
  <si>
    <r>
      <t>12</t>
    </r>
    <r>
      <rPr>
        <sz val="10.5"/>
        <color theme="1"/>
        <rFont val="宋体"/>
        <family val="3"/>
        <charset val="134"/>
      </rPr>
      <t>课时</t>
    </r>
  </si>
  <si>
    <r>
      <t>每课时</t>
    </r>
    <r>
      <rPr>
        <sz val="10.5"/>
        <color theme="1"/>
        <rFont val="Times New Roman"/>
        <family val="1"/>
      </rPr>
      <t>45</t>
    </r>
    <r>
      <rPr>
        <sz val="10.5"/>
        <color theme="1"/>
        <rFont val="宋体"/>
        <family val="3"/>
        <charset val="134"/>
      </rPr>
      <t>分钟</t>
    </r>
  </si>
  <si>
    <t>授课费（阶段二）</t>
  </si>
  <si>
    <r>
      <t>8</t>
    </r>
    <r>
      <rPr>
        <sz val="10.5"/>
        <color theme="1"/>
        <rFont val="宋体"/>
        <family val="3"/>
        <charset val="134"/>
      </rPr>
      <t>课时</t>
    </r>
  </si>
  <si>
    <t>拍摄照片</t>
  </si>
  <si>
    <r>
      <t>6</t>
    </r>
    <r>
      <rPr>
        <sz val="10.5"/>
        <color rgb="FF000000"/>
        <rFont val="宋体"/>
        <family val="3"/>
        <charset val="134"/>
      </rPr>
      <t>天</t>
    </r>
  </si>
  <si>
    <t>活动照片记录</t>
  </si>
  <si>
    <t>微信编辑推送</t>
  </si>
  <si>
    <r>
      <t>2</t>
    </r>
    <r>
      <rPr>
        <sz val="10.5"/>
        <color theme="1"/>
        <rFont val="宋体"/>
        <family val="3"/>
        <charset val="134"/>
      </rPr>
      <t>阶段</t>
    </r>
  </si>
  <si>
    <t>每阶段一篇简讯</t>
  </si>
  <si>
    <t>外出参访</t>
  </si>
  <si>
    <t>巴士费（阶段一）</t>
  </si>
  <si>
    <r>
      <t>1</t>
    </r>
    <r>
      <rPr>
        <sz val="10.5"/>
        <color theme="1"/>
        <rFont val="宋体"/>
        <family val="3"/>
        <charset val="134"/>
      </rPr>
      <t>阶段</t>
    </r>
  </si>
  <si>
    <r>
      <t>青浦区（莲湖村党群服务中心</t>
    </r>
    <r>
      <rPr>
        <sz val="10.5"/>
        <color theme="1"/>
        <rFont val="Times New Roman"/>
        <family val="1"/>
      </rPr>
      <t>+</t>
    </r>
    <r>
      <rPr>
        <sz val="10.5"/>
        <color theme="1"/>
        <rFont val="宋体"/>
        <family val="3"/>
        <charset val="134"/>
      </rPr>
      <t>陈云纪念馆，含观光车费用</t>
    </r>
    <r>
      <rPr>
        <sz val="10.5"/>
        <color theme="1"/>
        <rFont val="Times New Roman"/>
        <family val="1"/>
      </rPr>
      <t>1500</t>
    </r>
    <r>
      <rPr>
        <sz val="10.5"/>
        <color theme="1"/>
        <rFont val="宋体"/>
        <family val="3"/>
        <charset val="134"/>
      </rPr>
      <t>元）</t>
    </r>
  </si>
  <si>
    <t>巴士费（阶段二）</t>
  </si>
  <si>
    <r>
      <t>徐汇梅陇</t>
    </r>
    <r>
      <rPr>
        <sz val="10.5"/>
        <color theme="1"/>
        <rFont val="Times New Roman"/>
        <family val="1"/>
      </rPr>
      <t>+</t>
    </r>
    <r>
      <rPr>
        <sz val="10.5"/>
        <color theme="1"/>
        <rFont val="宋体"/>
        <family val="3"/>
        <charset val="134"/>
      </rPr>
      <t>普陀星河</t>
    </r>
    <r>
      <rPr>
        <sz val="10.5"/>
        <color theme="1"/>
        <rFont val="Times New Roman"/>
        <family val="1"/>
      </rPr>
      <t>+</t>
    </r>
    <r>
      <rPr>
        <sz val="10.5"/>
        <color theme="1"/>
        <rFont val="宋体"/>
        <family val="3"/>
        <charset val="134"/>
      </rPr>
      <t>多来米</t>
    </r>
  </si>
  <si>
    <t>参访费</t>
  </si>
  <si>
    <r>
      <t>3</t>
    </r>
    <r>
      <rPr>
        <sz val="10.5"/>
        <color theme="1"/>
        <rFont val="宋体"/>
        <family val="3"/>
        <charset val="134"/>
      </rPr>
      <t>站</t>
    </r>
  </si>
  <si>
    <t>青浦、徐汇、普陀</t>
  </si>
  <si>
    <t>管理费用</t>
  </si>
  <si>
    <r>
      <t>上述总费用的</t>
    </r>
    <r>
      <rPr>
        <sz val="10.5"/>
        <color theme="1"/>
        <rFont val="Times New Roman"/>
        <family val="1"/>
      </rPr>
      <t>10%</t>
    </r>
    <r>
      <rPr>
        <sz val="10.5"/>
        <color theme="1"/>
        <rFont val="宋体"/>
        <family val="3"/>
        <charset val="134"/>
      </rPr>
      <t>计算</t>
    </r>
  </si>
  <si>
    <t>其他费用</t>
  </si>
  <si>
    <r>
      <t>上述总费用的</t>
    </r>
    <r>
      <rPr>
        <sz val="10.5"/>
        <color theme="1"/>
        <rFont val="Times New Roman"/>
        <family val="1"/>
      </rPr>
      <t>3%</t>
    </r>
    <r>
      <rPr>
        <sz val="10.5"/>
        <color theme="1"/>
        <rFont val="宋体"/>
        <family val="3"/>
        <charset val="134"/>
      </rPr>
      <t>计算</t>
    </r>
  </si>
  <si>
    <t>四舍五入</t>
  </si>
  <si>
    <t>社会组织培训项目支出汇总表</t>
    <phoneticPr fontId="7" type="noConversion"/>
  </si>
  <si>
    <t>项目单位：上海正能量职业技能培训中心</t>
    <phoneticPr fontId="7" type="noConversion"/>
  </si>
  <si>
    <t>项目审定数</t>
    <phoneticPr fontId="16" type="noConversion"/>
  </si>
  <si>
    <t>项目费用小计</t>
    <phoneticPr fontId="16" type="noConversion"/>
  </si>
  <si>
    <t>实际税率为6%，超过预算部分由承办单位自行承担</t>
    <phoneticPr fontId="7" type="noConversion"/>
  </si>
  <si>
    <t>因疫情取消参访，改成室内培训</t>
    <phoneticPr fontId="7" type="noConversion"/>
  </si>
  <si>
    <t>项目单位：上海青浦区彩虹桥申锡演出团</t>
    <phoneticPr fontId="7" type="noConversion"/>
  </si>
  <si>
    <t>经费项目</t>
    <phoneticPr fontId="7" type="noConversion"/>
  </si>
  <si>
    <t>文艺团队培育项目支出决算汇总表</t>
    <phoneticPr fontId="7" type="noConversion"/>
  </si>
  <si>
    <t>志愿者补贴</t>
    <phoneticPr fontId="7" type="noConversion"/>
  </si>
  <si>
    <t>租赁费</t>
    <phoneticPr fontId="7" type="noConversion"/>
  </si>
  <si>
    <t>添置费</t>
    <phoneticPr fontId="7" type="noConversion"/>
  </si>
  <si>
    <r>
      <t>实际开票税率</t>
    </r>
    <r>
      <rPr>
        <sz val="9"/>
        <color theme="1"/>
        <rFont val="Calibri"/>
        <family val="2"/>
      </rPr>
      <t>1%</t>
    </r>
    <phoneticPr fontId="7" type="noConversion"/>
  </si>
  <si>
    <r>
      <t>注：按实际费用小计的</t>
    </r>
    <r>
      <rPr>
        <sz val="9"/>
        <color theme="1"/>
        <rFont val="Calibri"/>
        <family val="2"/>
      </rPr>
      <t>10%</t>
    </r>
    <r>
      <rPr>
        <sz val="9"/>
        <color theme="1"/>
        <rFont val="宋体"/>
        <family val="3"/>
        <charset val="134"/>
      </rPr>
      <t>结算</t>
    </r>
    <phoneticPr fontId="7" type="noConversion"/>
  </si>
  <si>
    <t>20人的大团体</t>
  </si>
  <si>
    <t>讲师费</t>
  </si>
  <si>
    <t>协同者</t>
  </si>
  <si>
    <t>志愿者</t>
  </si>
  <si>
    <t>场地服务费</t>
  </si>
  <si>
    <t>6-9人的小团体</t>
  </si>
  <si>
    <t>带领者</t>
  </si>
  <si>
    <t>外出康健活动</t>
  </si>
  <si>
    <t>外出活动费</t>
  </si>
  <si>
    <t>拓展师</t>
  </si>
  <si>
    <t>摄影师</t>
  </si>
  <si>
    <t>场地费服务费</t>
  </si>
  <si>
    <t>保健医生</t>
  </si>
  <si>
    <t>志愿者费用</t>
  </si>
  <si>
    <t>上门服务</t>
  </si>
  <si>
    <t>个人或家庭咨询</t>
  </si>
  <si>
    <t>管理费</t>
  </si>
  <si>
    <t>编制单位：上海创空间公益服务中心</t>
    <phoneticPr fontId="7" type="noConversion"/>
  </si>
  <si>
    <t>盈浦辖区癌症病人关怀项目支出汇总表</t>
    <phoneticPr fontId="7" type="noConversion"/>
  </si>
  <si>
    <t>项目名称</t>
    <phoneticPr fontId="7" type="noConversion"/>
  </si>
  <si>
    <t>预算金额</t>
    <phoneticPr fontId="7" type="noConversion"/>
  </si>
  <si>
    <t>实际支出</t>
    <phoneticPr fontId="7" type="noConversion"/>
  </si>
  <si>
    <t>税费</t>
    <phoneticPr fontId="7" type="noConversion"/>
  </si>
  <si>
    <t>项目单位：上海青浦区王老师社区法律事务工作室</t>
    <phoneticPr fontId="7" type="noConversion"/>
  </si>
  <si>
    <t>业委会成员讲座</t>
    <phoneticPr fontId="7" type="noConversion"/>
  </si>
  <si>
    <t>定期接待</t>
    <phoneticPr fontId="7" type="noConversion"/>
  </si>
  <si>
    <t>社区调解员讲座</t>
    <phoneticPr fontId="7" type="noConversion"/>
  </si>
  <si>
    <t>社区法制宣传讲座</t>
    <phoneticPr fontId="7" type="noConversion"/>
  </si>
  <si>
    <t>案件调解</t>
    <phoneticPr fontId="7" type="noConversion"/>
  </si>
  <si>
    <t>放心物业实事项目建设</t>
    <phoneticPr fontId="7" type="noConversion"/>
  </si>
  <si>
    <t>管理费用10%</t>
    <phoneticPr fontId="7" type="noConversion"/>
  </si>
  <si>
    <t>美丽社区-绿色家园项目支出汇总表</t>
    <phoneticPr fontId="7" type="noConversion"/>
  </si>
  <si>
    <t>项目单位：上海青浦区火星哥哥创客启蒙中心</t>
    <phoneticPr fontId="7" type="noConversion"/>
  </si>
  <si>
    <t>材料费</t>
    <phoneticPr fontId="7" type="noConversion"/>
  </si>
  <si>
    <t>安装费</t>
    <phoneticPr fontId="7" type="noConversion"/>
  </si>
  <si>
    <t>项目单位：上海青浦区关爱社工事务所</t>
    <phoneticPr fontId="7" type="noConversion"/>
  </si>
  <si>
    <t>墙面、地面整洁维修</t>
    <phoneticPr fontId="7" type="noConversion"/>
  </si>
  <si>
    <t>一楼道一主题各具特色</t>
    <phoneticPr fontId="7" type="noConversion"/>
  </si>
  <si>
    <t>志愿者费用</t>
    <phoneticPr fontId="7" type="noConversion"/>
  </si>
  <si>
    <t>社区安全宣教项目支出汇总表</t>
    <phoneticPr fontId="7" type="noConversion"/>
  </si>
  <si>
    <t>项目单位：上海青浦区忞诚社会事务服务中心</t>
    <phoneticPr fontId="7" type="noConversion"/>
  </si>
  <si>
    <t>进社区安全宣传活动</t>
    <phoneticPr fontId="7" type="noConversion"/>
  </si>
  <si>
    <t>安全宣教讲座</t>
    <phoneticPr fontId="7" type="noConversion"/>
  </si>
  <si>
    <t>法律事务服务项目支出汇总表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</si>
</sst>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#,##0.00_ "/>
  </numFmts>
  <fonts count="26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8"/>
      <color theme="1"/>
      <name val="宋体"/>
      <family val="3"/>
      <charset val="134"/>
    </font>
    <font>
      <sz val="18"/>
      <color theme="1"/>
      <name val="Calibri"/>
      <family val="2"/>
    </font>
    <font>
      <sz val="10.5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4"/>
      <color theme="1"/>
      <name val="Calibri"/>
      <family val="2"/>
    </font>
    <font>
      <sz val="9"/>
      <name val="等线"/>
      <family val="3"/>
      <charset val="134"/>
      <scheme val="minor"/>
    </font>
    <font>
      <sz val="9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0.5"/>
      <color theme="1"/>
      <name val="Times New Roman"/>
      <family val="1"/>
    </font>
    <font>
      <b/>
      <sz val="18"/>
      <color theme="1"/>
      <name val="仿宋_GB2312"/>
      <family val="3"/>
      <charset val="134"/>
    </font>
    <font>
      <sz val="12"/>
      <name val="方正书宋_GBK"/>
      <charset val="134"/>
    </font>
    <font>
      <b/>
      <sz val="14"/>
      <color theme="1"/>
      <name val="宋体"/>
      <family val="3"/>
      <charset val="134"/>
    </font>
    <font>
      <b/>
      <sz val="14"/>
      <color theme="1"/>
      <name val="Calibri"/>
      <family val="2"/>
    </font>
    <font>
      <b/>
      <sz val="14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rgb="FF000000"/>
      <name val="Times New Roman"/>
      <family val="1"/>
    </font>
    <font>
      <b/>
      <sz val="11"/>
      <color theme="1"/>
      <name val="等线"/>
      <family val="2"/>
      <scheme val="minor"/>
    </font>
    <font>
      <sz val="9"/>
      <color theme="1"/>
      <name val="等线"/>
      <family val="2"/>
      <scheme val="minor"/>
    </font>
    <font>
      <sz val="9"/>
      <color theme="1"/>
      <name val="Calibri"/>
      <family val="2"/>
    </font>
    <font>
      <sz val="16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>
      <alignment vertical="center"/>
    </xf>
  </cellStyleXfs>
  <cellXfs count="7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center" vertical="center" wrapText="1"/>
    </xf>
    <xf numFmtId="176" fontId="9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176" fontId="0" fillId="0" borderId="3" xfId="0" applyNumberFormat="1" applyBorder="1" applyAlignment="1">
      <alignment vertical="center"/>
    </xf>
    <xf numFmtId="0" fontId="19" fillId="0" borderId="3" xfId="0" applyFont="1" applyBorder="1" applyAlignment="1">
      <alignment horizontal="justify" vertical="center" wrapText="1"/>
    </xf>
    <xf numFmtId="0" fontId="20" fillId="0" borderId="3" xfId="0" applyFont="1" applyBorder="1" applyAlignment="1">
      <alignment horizontal="center" vertical="center" wrapText="1"/>
    </xf>
    <xf numFmtId="176" fontId="20" fillId="0" borderId="3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vertical="center"/>
    </xf>
    <xf numFmtId="176" fontId="21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justify" vertical="top" wrapText="1"/>
    </xf>
    <xf numFmtId="176" fontId="17" fillId="0" borderId="3" xfId="0" applyNumberFormat="1" applyFont="1" applyBorder="1" applyAlignment="1">
      <alignment vertical="center"/>
    </xf>
    <xf numFmtId="0" fontId="22" fillId="0" borderId="0" xfId="0" applyFont="1"/>
    <xf numFmtId="0" fontId="0" fillId="0" borderId="3" xfId="0" applyBorder="1" applyAlignment="1">
      <alignment horizontal="center" vertical="center"/>
    </xf>
    <xf numFmtId="43" fontId="0" fillId="0" borderId="3" xfId="1" applyFont="1" applyBorder="1">
      <alignment vertical="center"/>
    </xf>
    <xf numFmtId="9" fontId="0" fillId="0" borderId="3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/>
    </xf>
    <xf numFmtId="0" fontId="2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/>
    </xf>
    <xf numFmtId="43" fontId="17" fillId="0" borderId="3" xfId="1" applyFont="1" applyBorder="1">
      <alignment vertical="center"/>
    </xf>
    <xf numFmtId="0" fontId="2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17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176" fontId="9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91368-6DB4-4DD9-B143-D416273D2460}">
  <dimension ref="A1:E9"/>
  <sheetViews>
    <sheetView tabSelected="1" workbookViewId="0">
      <selection sqref="A1:D1"/>
    </sheetView>
  </sheetViews>
  <sheetFormatPr defaultRowHeight="14.25"/>
  <cols>
    <col min="1" max="1" width="21.625" customWidth="1"/>
    <col min="2" max="2" width="25.25" customWidth="1"/>
    <col min="3" max="3" width="23.25" customWidth="1"/>
    <col min="4" max="4" width="17.25" customWidth="1"/>
  </cols>
  <sheetData>
    <row r="1" spans="1:5" ht="22.5">
      <c r="A1" s="53" t="s">
        <v>34</v>
      </c>
      <c r="B1" s="53"/>
      <c r="C1" s="53"/>
      <c r="D1" s="53"/>
      <c r="E1" s="6"/>
    </row>
    <row r="3" spans="1:5" ht="18.75">
      <c r="A3" s="3" t="s">
        <v>22</v>
      </c>
      <c r="B3" s="3" t="s">
        <v>23</v>
      </c>
      <c r="C3" s="3" t="s">
        <v>17</v>
      </c>
      <c r="D3" s="3" t="s">
        <v>19</v>
      </c>
    </row>
    <row r="4" spans="1:5" ht="18.75">
      <c r="A4" s="3" t="s">
        <v>25</v>
      </c>
      <c r="B4" s="4">
        <v>13693</v>
      </c>
      <c r="C4" s="4">
        <f>B4</f>
        <v>13693</v>
      </c>
      <c r="D4" s="4"/>
    </row>
    <row r="5" spans="1:5" ht="18.75">
      <c r="A5" s="3" t="s">
        <v>26</v>
      </c>
      <c r="B5" s="4">
        <v>4229</v>
      </c>
      <c r="C5" s="4">
        <f t="shared" ref="C5:C8" si="0">B5</f>
        <v>4229</v>
      </c>
      <c r="D5" s="4"/>
    </row>
    <row r="6" spans="1:5" ht="18.75">
      <c r="A6" s="3" t="s">
        <v>27</v>
      </c>
      <c r="B6" s="4">
        <v>1000</v>
      </c>
      <c r="C6" s="4">
        <f t="shared" si="0"/>
        <v>1000</v>
      </c>
      <c r="D6" s="4"/>
    </row>
    <row r="7" spans="1:5" ht="18.75">
      <c r="A7" s="3" t="s">
        <v>28</v>
      </c>
      <c r="B7" s="4">
        <v>9902</v>
      </c>
      <c r="C7" s="4">
        <f t="shared" si="0"/>
        <v>9902</v>
      </c>
      <c r="D7" s="7" t="s">
        <v>31</v>
      </c>
    </row>
    <row r="8" spans="1:5" ht="18.75">
      <c r="A8" s="3" t="s">
        <v>29</v>
      </c>
      <c r="B8" s="4">
        <v>484849</v>
      </c>
      <c r="C8" s="4">
        <f t="shared" si="0"/>
        <v>484849</v>
      </c>
      <c r="D8" s="7" t="s">
        <v>32</v>
      </c>
    </row>
    <row r="9" spans="1:5" ht="18.75">
      <c r="A9" s="3" t="s">
        <v>30</v>
      </c>
      <c r="B9" s="4">
        <f>SUM(B4:B8)</f>
        <v>513673</v>
      </c>
      <c r="C9" s="4">
        <f>SUM(C4:C8)</f>
        <v>513673</v>
      </c>
      <c r="D9" s="4"/>
    </row>
  </sheetData>
  <mergeCells count="1">
    <mergeCell ref="A1:D1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87BFF-319C-4811-8E02-9A17C5368F55}">
  <dimension ref="A1:E10"/>
  <sheetViews>
    <sheetView workbookViewId="0">
      <selection sqref="A1:E1"/>
    </sheetView>
  </sheetViews>
  <sheetFormatPr defaultRowHeight="14.25"/>
  <cols>
    <col min="1" max="1" width="27.875" customWidth="1"/>
    <col min="2" max="2" width="19" customWidth="1"/>
    <col min="3" max="3" width="19.625" customWidth="1"/>
    <col min="4" max="4" width="19" customWidth="1"/>
    <col min="5" max="5" width="17" customWidth="1"/>
  </cols>
  <sheetData>
    <row r="1" spans="1:5" ht="35.25" customHeight="1">
      <c r="A1" s="70" t="s">
        <v>195</v>
      </c>
      <c r="B1" s="70"/>
      <c r="C1" s="70"/>
      <c r="D1" s="70"/>
      <c r="E1" s="70"/>
    </row>
    <row r="2" spans="1:5" ht="17.25" customHeight="1">
      <c r="A2" s="49" t="s">
        <v>196</v>
      </c>
      <c r="B2" s="48"/>
      <c r="C2" s="48"/>
      <c r="D2" s="48"/>
    </row>
    <row r="3" spans="1:5" ht="18.75">
      <c r="A3" s="50" t="s">
        <v>183</v>
      </c>
      <c r="B3" s="45" t="s">
        <v>184</v>
      </c>
      <c r="C3" s="45" t="s">
        <v>185</v>
      </c>
      <c r="D3" s="46" t="s">
        <v>40</v>
      </c>
      <c r="E3" s="45" t="s">
        <v>19</v>
      </c>
    </row>
    <row r="4" spans="1:5" ht="18.75">
      <c r="A4" s="11" t="s">
        <v>197</v>
      </c>
      <c r="B4" s="4">
        <v>93300</v>
      </c>
      <c r="C4" s="4">
        <v>113000</v>
      </c>
      <c r="D4" s="4">
        <f>C4</f>
        <v>113000</v>
      </c>
      <c r="E4" s="4"/>
    </row>
    <row r="5" spans="1:5" ht="18.75">
      <c r="A5" s="11" t="s">
        <v>25</v>
      </c>
      <c r="B5" s="4">
        <v>6000</v>
      </c>
      <c r="C5" s="4">
        <v>6000</v>
      </c>
      <c r="D5" s="4">
        <f t="shared" ref="D5:D6" si="0">C5</f>
        <v>6000</v>
      </c>
      <c r="E5" s="4"/>
    </row>
    <row r="6" spans="1:5" ht="18.75">
      <c r="A6" s="11" t="s">
        <v>198</v>
      </c>
      <c r="B6" s="4">
        <v>6600</v>
      </c>
      <c r="C6" s="4">
        <v>6400</v>
      </c>
      <c r="D6" s="4">
        <f t="shared" si="0"/>
        <v>6400</v>
      </c>
      <c r="E6" s="4"/>
    </row>
    <row r="7" spans="1:5" ht="22.5">
      <c r="A7" s="16" t="s">
        <v>21</v>
      </c>
      <c r="B7" s="13">
        <f>SUM(B4:B6)</f>
        <v>105900</v>
      </c>
      <c r="C7" s="13">
        <f>SUM(C4:C6)</f>
        <v>125400</v>
      </c>
      <c r="D7" s="13">
        <v>105900</v>
      </c>
      <c r="E7" s="7" t="s">
        <v>58</v>
      </c>
    </row>
    <row r="8" spans="1:5" ht="18.75">
      <c r="A8" s="3" t="s">
        <v>194</v>
      </c>
      <c r="B8" s="4">
        <v>10590</v>
      </c>
      <c r="C8" s="4">
        <v>12540</v>
      </c>
      <c r="D8" s="4">
        <f>D7*0.1</f>
        <v>10590</v>
      </c>
      <c r="E8" s="7"/>
    </row>
    <row r="9" spans="1:5" ht="18.75">
      <c r="A9" s="3" t="s">
        <v>85</v>
      </c>
      <c r="B9" s="4">
        <v>3495</v>
      </c>
      <c r="C9" s="4">
        <v>1379.4</v>
      </c>
      <c r="D9" s="4">
        <v>1164.9000000000001</v>
      </c>
      <c r="E9" s="7" t="s">
        <v>20</v>
      </c>
    </row>
    <row r="10" spans="1:5" ht="18.75">
      <c r="A10" s="12" t="s">
        <v>30</v>
      </c>
      <c r="B10" s="13">
        <f>B7+B8+B9</f>
        <v>119985</v>
      </c>
      <c r="C10" s="13">
        <f>C7+C8+C9</f>
        <v>139319.4</v>
      </c>
      <c r="D10" s="13">
        <f>D7+D8+D9</f>
        <v>117654.9</v>
      </c>
      <c r="E10" s="4"/>
    </row>
  </sheetData>
  <mergeCells count="1">
    <mergeCell ref="A1:E1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095A4-E1CC-4A26-9425-D6EBF5804784}">
  <dimension ref="A1:E10"/>
  <sheetViews>
    <sheetView workbookViewId="0">
      <selection activeCell="A2" sqref="A2"/>
    </sheetView>
  </sheetViews>
  <sheetFormatPr defaultRowHeight="14.25"/>
  <cols>
    <col min="1" max="1" width="27.875" customWidth="1"/>
    <col min="2" max="2" width="19" customWidth="1"/>
    <col min="3" max="3" width="19.625" customWidth="1"/>
    <col min="4" max="4" width="19" customWidth="1"/>
    <col min="5" max="5" width="17" customWidth="1"/>
  </cols>
  <sheetData>
    <row r="1" spans="1:5" ht="35.25" customHeight="1">
      <c r="A1" s="70" t="s">
        <v>195</v>
      </c>
      <c r="B1" s="70"/>
      <c r="C1" s="70"/>
      <c r="D1" s="70"/>
      <c r="E1" s="70"/>
    </row>
    <row r="2" spans="1:5" ht="17.25" customHeight="1">
      <c r="A2" s="49" t="s">
        <v>199</v>
      </c>
      <c r="B2" s="48"/>
      <c r="C2" s="48"/>
      <c r="D2" s="48"/>
    </row>
    <row r="3" spans="1:5" ht="18.75">
      <c r="A3" s="50" t="s">
        <v>183</v>
      </c>
      <c r="B3" s="45" t="s">
        <v>184</v>
      </c>
      <c r="C3" s="45" t="s">
        <v>185</v>
      </c>
      <c r="D3" s="46" t="s">
        <v>40</v>
      </c>
      <c r="E3" s="45" t="s">
        <v>19</v>
      </c>
    </row>
    <row r="4" spans="1:5" ht="18.75">
      <c r="A4" s="11" t="s">
        <v>200</v>
      </c>
      <c r="B4" s="4">
        <v>25000</v>
      </c>
      <c r="C4" s="4">
        <v>25000</v>
      </c>
      <c r="D4" s="4">
        <f>C4</f>
        <v>25000</v>
      </c>
      <c r="E4" s="4"/>
    </row>
    <row r="5" spans="1:5" ht="18.75">
      <c r="A5" s="11" t="s">
        <v>201</v>
      </c>
      <c r="B5" s="4">
        <v>83250</v>
      </c>
      <c r="C5" s="4">
        <v>83252</v>
      </c>
      <c r="D5" s="4">
        <v>83250</v>
      </c>
      <c r="E5" s="4"/>
    </row>
    <row r="6" spans="1:5" ht="18.75">
      <c r="A6" s="11" t="s">
        <v>25</v>
      </c>
      <c r="B6" s="4">
        <v>14250</v>
      </c>
      <c r="C6" s="4">
        <v>14250</v>
      </c>
      <c r="D6" s="4">
        <f t="shared" ref="D6" si="0">C6</f>
        <v>14250</v>
      </c>
      <c r="E6" s="4"/>
    </row>
    <row r="7" spans="1:5" ht="18.75">
      <c r="A7" s="11" t="s">
        <v>202</v>
      </c>
      <c r="B7" s="4">
        <v>7500</v>
      </c>
      <c r="C7" s="4">
        <v>7500</v>
      </c>
      <c r="D7" s="4">
        <v>7500</v>
      </c>
      <c r="E7" s="4"/>
    </row>
    <row r="8" spans="1:5" ht="18.75">
      <c r="A8" s="16" t="s">
        <v>21</v>
      </c>
      <c r="B8" s="13">
        <f>SUM(B4:B7)</f>
        <v>130000</v>
      </c>
      <c r="C8" s="13">
        <f>SUM(C4:C7)</f>
        <v>130002</v>
      </c>
      <c r="D8" s="13">
        <f>SUM(D4:D7)</f>
        <v>130000</v>
      </c>
      <c r="E8" s="7"/>
    </row>
    <row r="9" spans="1:5" ht="18.75">
      <c r="A9" s="3" t="s">
        <v>194</v>
      </c>
      <c r="B9" s="4">
        <v>0</v>
      </c>
      <c r="C9" s="4">
        <v>0</v>
      </c>
      <c r="D9" s="4">
        <v>0</v>
      </c>
      <c r="E9" s="7"/>
    </row>
    <row r="10" spans="1:5" ht="18.75">
      <c r="A10" s="12" t="s">
        <v>30</v>
      </c>
      <c r="B10" s="13">
        <f>B8+B9</f>
        <v>130000</v>
      </c>
      <c r="C10" s="13">
        <f t="shared" ref="C10:D10" si="1">C8+C9</f>
        <v>130002</v>
      </c>
      <c r="D10" s="13">
        <f t="shared" si="1"/>
        <v>130000</v>
      </c>
      <c r="E10" s="4"/>
    </row>
  </sheetData>
  <mergeCells count="1">
    <mergeCell ref="A1:E1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EE975-026F-46F0-AE02-03CEE816953B}">
  <dimension ref="A1:E9"/>
  <sheetViews>
    <sheetView workbookViewId="0">
      <selection activeCell="E28" sqref="E28"/>
    </sheetView>
  </sheetViews>
  <sheetFormatPr defaultRowHeight="14.25"/>
  <cols>
    <col min="1" max="1" width="27.875" customWidth="1"/>
    <col min="2" max="2" width="19" customWidth="1"/>
    <col min="3" max="3" width="19.625" customWidth="1"/>
    <col min="4" max="4" width="19" customWidth="1"/>
    <col min="5" max="5" width="17" customWidth="1"/>
  </cols>
  <sheetData>
    <row r="1" spans="1:5" ht="35.25" customHeight="1">
      <c r="A1" s="70" t="s">
        <v>203</v>
      </c>
      <c r="B1" s="70"/>
      <c r="C1" s="70"/>
      <c r="D1" s="70"/>
      <c r="E1" s="70"/>
    </row>
    <row r="2" spans="1:5" ht="17.25" customHeight="1">
      <c r="A2" s="49" t="s">
        <v>204</v>
      </c>
      <c r="B2" s="48"/>
      <c r="C2" s="48"/>
      <c r="D2" s="48"/>
    </row>
    <row r="3" spans="1:5" ht="18.75">
      <c r="A3" s="50" t="s">
        <v>183</v>
      </c>
      <c r="B3" s="45" t="s">
        <v>184</v>
      </c>
      <c r="C3" s="45" t="s">
        <v>185</v>
      </c>
      <c r="D3" s="46" t="s">
        <v>40</v>
      </c>
      <c r="E3" s="45" t="s">
        <v>19</v>
      </c>
    </row>
    <row r="4" spans="1:5" ht="18.75">
      <c r="A4" s="11" t="s">
        <v>205</v>
      </c>
      <c r="B4" s="4">
        <f>100+500+3000+4500+9000+1200+90</f>
        <v>18390</v>
      </c>
      <c r="C4" s="4">
        <v>19200</v>
      </c>
      <c r="D4" s="4">
        <f>C4</f>
        <v>19200</v>
      </c>
      <c r="E4" s="4"/>
    </row>
    <row r="5" spans="1:5" ht="18.75">
      <c r="A5" s="11" t="s">
        <v>206</v>
      </c>
      <c r="B5" s="4">
        <f>7500+31000+1800+5000+5175+3750+2000</f>
        <v>56225</v>
      </c>
      <c r="C5" s="4">
        <v>56225</v>
      </c>
      <c r="D5" s="4">
        <f>C5</f>
        <v>56225</v>
      </c>
      <c r="E5" s="4"/>
    </row>
    <row r="6" spans="1:5" ht="22.5">
      <c r="A6" s="16" t="s">
        <v>21</v>
      </c>
      <c r="B6" s="13">
        <f>SUM(B4:B5)</f>
        <v>74615</v>
      </c>
      <c r="C6" s="13">
        <f>SUM(C4:C5)</f>
        <v>75425</v>
      </c>
      <c r="D6" s="13">
        <v>74615</v>
      </c>
      <c r="E6" s="7" t="s">
        <v>58</v>
      </c>
    </row>
    <row r="7" spans="1:5" ht="18.75">
      <c r="A7" s="3" t="s">
        <v>194</v>
      </c>
      <c r="B7" s="4">
        <v>7461.5</v>
      </c>
      <c r="C7" s="4">
        <v>7542.5</v>
      </c>
      <c r="D7" s="4">
        <v>7461.5</v>
      </c>
      <c r="E7" s="7"/>
    </row>
    <row r="8" spans="1:5" ht="18.75">
      <c r="A8" s="3" t="s">
        <v>85</v>
      </c>
      <c r="B8" s="4">
        <v>2462.3000000000002</v>
      </c>
      <c r="C8" s="4">
        <v>2489.0300000000002</v>
      </c>
      <c r="D8" s="4">
        <v>820.77</v>
      </c>
      <c r="E8" s="7" t="s">
        <v>20</v>
      </c>
    </row>
    <row r="9" spans="1:5" ht="18.75">
      <c r="A9" s="12" t="s">
        <v>30</v>
      </c>
      <c r="B9" s="13">
        <f>B6+B7+B8</f>
        <v>84538.8</v>
      </c>
      <c r="C9" s="13">
        <f t="shared" ref="C9:D9" si="0">C6+C7+C8</f>
        <v>85456.53</v>
      </c>
      <c r="D9" s="13">
        <f t="shared" si="0"/>
        <v>82897.27</v>
      </c>
      <c r="E9" s="4"/>
    </row>
  </sheetData>
  <mergeCells count="1">
    <mergeCell ref="A1:E1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workbookViewId="0">
      <selection sqref="A1:E1"/>
    </sheetView>
  </sheetViews>
  <sheetFormatPr defaultRowHeight="14.25"/>
  <cols>
    <col min="1" max="1" width="22.5" customWidth="1"/>
    <col min="2" max="2" width="25.5" customWidth="1"/>
    <col min="3" max="3" width="32.25" customWidth="1"/>
    <col min="4" max="4" width="19.875" customWidth="1"/>
    <col min="5" max="5" width="17" customWidth="1"/>
  </cols>
  <sheetData>
    <row r="1" spans="1:5" ht="22.5">
      <c r="A1" s="53" t="s">
        <v>33</v>
      </c>
      <c r="B1" s="53"/>
      <c r="C1" s="53"/>
      <c r="D1" s="53"/>
      <c r="E1" s="53"/>
    </row>
    <row r="2" spans="1:5" ht="23.25">
      <c r="A2" s="1"/>
    </row>
    <row r="3" spans="1:5">
      <c r="A3" s="2" t="s">
        <v>16</v>
      </c>
    </row>
    <row r="4" spans="1:5" ht="18.75">
      <c r="A4" s="3" t="s">
        <v>0</v>
      </c>
      <c r="B4" s="3" t="s">
        <v>1</v>
      </c>
      <c r="C4" s="3" t="s">
        <v>2</v>
      </c>
      <c r="D4" s="3" t="s">
        <v>17</v>
      </c>
      <c r="E4" s="3" t="s">
        <v>19</v>
      </c>
    </row>
    <row r="5" spans="1:5" ht="18.75">
      <c r="A5" s="3" t="s">
        <v>3</v>
      </c>
      <c r="B5" s="4">
        <v>3600</v>
      </c>
      <c r="C5" s="4">
        <v>3528.65</v>
      </c>
      <c r="D5" s="5">
        <f>C5</f>
        <v>3528.65</v>
      </c>
      <c r="E5" s="3"/>
    </row>
    <row r="6" spans="1:5" ht="18.75">
      <c r="A6" s="3" t="s">
        <v>4</v>
      </c>
      <c r="B6" s="4">
        <v>5800</v>
      </c>
      <c r="C6" s="4">
        <v>5819.74</v>
      </c>
      <c r="D6" s="5">
        <f t="shared" ref="D6:D14" si="0">C6</f>
        <v>5819.74</v>
      </c>
      <c r="E6" s="3"/>
    </row>
    <row r="7" spans="1:5" ht="18.75">
      <c r="A7" s="3" t="s">
        <v>5</v>
      </c>
      <c r="B7" s="4">
        <v>8300</v>
      </c>
      <c r="C7" s="4">
        <v>8285.4599999999991</v>
      </c>
      <c r="D7" s="5">
        <f t="shared" si="0"/>
        <v>8285.4599999999991</v>
      </c>
      <c r="E7" s="3"/>
    </row>
    <row r="8" spans="1:5" ht="18.75">
      <c r="A8" s="3" t="s">
        <v>6</v>
      </c>
      <c r="B8" s="4">
        <v>5550</v>
      </c>
      <c r="C8" s="4">
        <v>5542.3</v>
      </c>
      <c r="D8" s="5">
        <f t="shared" si="0"/>
        <v>5542.3</v>
      </c>
      <c r="E8" s="3"/>
    </row>
    <row r="9" spans="1:5" ht="18.75">
      <c r="A9" s="3" t="s">
        <v>7</v>
      </c>
      <c r="B9" s="4">
        <v>3750</v>
      </c>
      <c r="C9" s="4">
        <v>3700</v>
      </c>
      <c r="D9" s="5">
        <f t="shared" si="0"/>
        <v>3700</v>
      </c>
      <c r="E9" s="3"/>
    </row>
    <row r="10" spans="1:5" ht="18.75">
      <c r="A10" s="3" t="s">
        <v>8</v>
      </c>
      <c r="B10" s="4">
        <v>5550</v>
      </c>
      <c r="C10" s="4">
        <v>5536.9</v>
      </c>
      <c r="D10" s="5">
        <f t="shared" si="0"/>
        <v>5536.9</v>
      </c>
      <c r="E10" s="3"/>
    </row>
    <row r="11" spans="1:5" ht="18.75">
      <c r="A11" s="3" t="s">
        <v>9</v>
      </c>
      <c r="B11" s="4">
        <v>4500</v>
      </c>
      <c r="C11" s="4">
        <v>4468.58</v>
      </c>
      <c r="D11" s="5">
        <f t="shared" si="0"/>
        <v>4468.58</v>
      </c>
      <c r="E11" s="3"/>
    </row>
    <row r="12" spans="1:5" ht="18.75">
      <c r="A12" s="3" t="s">
        <v>10</v>
      </c>
      <c r="B12" s="4">
        <v>2825</v>
      </c>
      <c r="C12" s="4">
        <v>2819.6</v>
      </c>
      <c r="D12" s="5">
        <f t="shared" si="0"/>
        <v>2819.6</v>
      </c>
      <c r="E12" s="3"/>
    </row>
    <row r="13" spans="1:5" ht="18.75">
      <c r="A13" s="3" t="s">
        <v>11</v>
      </c>
      <c r="B13" s="4">
        <v>12150</v>
      </c>
      <c r="C13" s="4">
        <v>11920.98</v>
      </c>
      <c r="D13" s="5">
        <f t="shared" si="0"/>
        <v>11920.98</v>
      </c>
      <c r="E13" s="3"/>
    </row>
    <row r="14" spans="1:5" ht="18.75">
      <c r="A14" s="3" t="s">
        <v>12</v>
      </c>
      <c r="B14" s="4">
        <v>2825</v>
      </c>
      <c r="C14" s="4">
        <v>2819.6</v>
      </c>
      <c r="D14" s="5">
        <f t="shared" si="0"/>
        <v>2819.6</v>
      </c>
      <c r="E14" s="3"/>
    </row>
    <row r="15" spans="1:5" ht="18.75">
      <c r="A15" s="12" t="s">
        <v>21</v>
      </c>
      <c r="B15" s="13">
        <f>SUM(B5:B14)</f>
        <v>54850</v>
      </c>
      <c r="C15" s="13">
        <v>54441.81</v>
      </c>
      <c r="D15" s="14">
        <f>SUM(D5:D14)</f>
        <v>54441.80999999999</v>
      </c>
      <c r="E15" s="3"/>
    </row>
    <row r="16" spans="1:5" ht="19.5">
      <c r="A16" s="3" t="s">
        <v>13</v>
      </c>
      <c r="B16" s="4">
        <v>3291</v>
      </c>
      <c r="C16" s="4">
        <v>3266.51</v>
      </c>
      <c r="D16" s="5">
        <v>3266.51</v>
      </c>
      <c r="E16" s="3"/>
    </row>
    <row r="17" spans="1:5" ht="24" customHeight="1">
      <c r="A17" s="3" t="s">
        <v>14</v>
      </c>
      <c r="B17" s="4">
        <v>1744.23</v>
      </c>
      <c r="C17" s="4">
        <v>1731.25</v>
      </c>
      <c r="D17" s="5">
        <f>ROUND((D15+D16)*0.01,2)</f>
        <v>577.08000000000004</v>
      </c>
      <c r="E17" s="7" t="s">
        <v>20</v>
      </c>
    </row>
    <row r="18" spans="1:5" ht="18.75">
      <c r="A18" s="12" t="s">
        <v>15</v>
      </c>
      <c r="B18" s="13">
        <v>59885.23</v>
      </c>
      <c r="C18" s="13">
        <v>59439.57</v>
      </c>
      <c r="D18" s="14">
        <f>D15+D16+D17</f>
        <v>58285.399999999994</v>
      </c>
      <c r="E18" s="3"/>
    </row>
    <row r="19" spans="1:5" ht="23.25">
      <c r="A19" s="1"/>
    </row>
  </sheetData>
  <mergeCells count="1">
    <mergeCell ref="A1:E1"/>
  </mergeCells>
  <phoneticPr fontId="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26E2E-27DA-4450-9A4D-0C81708906B7}">
  <dimension ref="A1:E12"/>
  <sheetViews>
    <sheetView workbookViewId="0">
      <selection sqref="A1:E1"/>
    </sheetView>
  </sheetViews>
  <sheetFormatPr defaultRowHeight="14.25"/>
  <cols>
    <col min="1" max="1" width="21.5" customWidth="1"/>
    <col min="2" max="2" width="20.125" customWidth="1"/>
    <col min="3" max="3" width="19" customWidth="1"/>
    <col min="4" max="4" width="17.125" customWidth="1"/>
    <col min="5" max="5" width="19.875" customWidth="1"/>
  </cols>
  <sheetData>
    <row r="1" spans="1:5" ht="22.5">
      <c r="A1" s="53" t="s">
        <v>43</v>
      </c>
      <c r="B1" s="53"/>
      <c r="C1" s="53"/>
      <c r="D1" s="53"/>
      <c r="E1" s="53"/>
    </row>
    <row r="2" spans="1:5" ht="22.5">
      <c r="A2" s="8"/>
    </row>
    <row r="3" spans="1:5" ht="18" customHeight="1">
      <c r="A3" s="2" t="s">
        <v>39</v>
      </c>
    </row>
    <row r="4" spans="1:5" ht="18.75">
      <c r="A4" s="3" t="s">
        <v>0</v>
      </c>
      <c r="B4" s="3" t="s">
        <v>1</v>
      </c>
      <c r="C4" s="3" t="s">
        <v>2</v>
      </c>
      <c r="D4" s="3" t="s">
        <v>40</v>
      </c>
      <c r="E4" s="9" t="s">
        <v>19</v>
      </c>
    </row>
    <row r="5" spans="1:5" ht="24.75" customHeight="1">
      <c r="A5" s="3" t="s">
        <v>35</v>
      </c>
      <c r="B5" s="4">
        <v>24000</v>
      </c>
      <c r="C5" s="4">
        <v>20000</v>
      </c>
      <c r="D5" s="5">
        <f>C5</f>
        <v>20000</v>
      </c>
      <c r="E5" s="10"/>
    </row>
    <row r="6" spans="1:5" ht="18.75">
      <c r="A6" s="3" t="s">
        <v>36</v>
      </c>
      <c r="B6" s="4">
        <v>45000</v>
      </c>
      <c r="C6" s="4">
        <v>49000</v>
      </c>
      <c r="D6" s="5">
        <f t="shared" ref="D6:D12" si="0">C6</f>
        <v>49000</v>
      </c>
      <c r="E6" s="10"/>
    </row>
    <row r="7" spans="1:5" ht="18.75">
      <c r="A7" s="3" t="s">
        <v>24</v>
      </c>
      <c r="B7" s="4">
        <v>6000</v>
      </c>
      <c r="C7" s="4">
        <v>6000</v>
      </c>
      <c r="D7" s="5">
        <f t="shared" si="0"/>
        <v>6000</v>
      </c>
      <c r="E7" s="10"/>
    </row>
    <row r="8" spans="1:5" ht="18.75">
      <c r="A8" s="3" t="s">
        <v>37</v>
      </c>
      <c r="B8" s="4">
        <v>6000</v>
      </c>
      <c r="C8" s="4">
        <v>6000</v>
      </c>
      <c r="D8" s="5">
        <f t="shared" si="0"/>
        <v>6000</v>
      </c>
      <c r="E8" s="10"/>
    </row>
    <row r="9" spans="1:5" ht="18.75">
      <c r="A9" s="12" t="s">
        <v>21</v>
      </c>
      <c r="B9" s="13">
        <f>SUM(B5:B8)</f>
        <v>81000</v>
      </c>
      <c r="C9" s="13">
        <f>SUM(C5:C8)</f>
        <v>81000</v>
      </c>
      <c r="D9" s="14">
        <f t="shared" si="0"/>
        <v>81000</v>
      </c>
      <c r="E9" s="10"/>
    </row>
    <row r="10" spans="1:5" ht="18.75">
      <c r="A10" s="3" t="s">
        <v>41</v>
      </c>
      <c r="B10" s="4">
        <v>8100</v>
      </c>
      <c r="C10" s="4">
        <v>8100</v>
      </c>
      <c r="D10" s="5">
        <f t="shared" si="0"/>
        <v>8100</v>
      </c>
      <c r="E10" s="10"/>
    </row>
    <row r="11" spans="1:5" ht="18.75">
      <c r="A11" s="3" t="s">
        <v>42</v>
      </c>
      <c r="B11" s="4">
        <v>891</v>
      </c>
      <c r="C11" s="4">
        <v>891</v>
      </c>
      <c r="D11" s="5">
        <f t="shared" si="0"/>
        <v>891</v>
      </c>
      <c r="E11" s="7"/>
    </row>
    <row r="12" spans="1:5" ht="18.75">
      <c r="A12" s="12" t="s">
        <v>15</v>
      </c>
      <c r="B12" s="13">
        <v>89991</v>
      </c>
      <c r="C12" s="13">
        <v>89991</v>
      </c>
      <c r="D12" s="14">
        <f t="shared" si="0"/>
        <v>89991</v>
      </c>
      <c r="E12" s="10"/>
    </row>
  </sheetData>
  <mergeCells count="1">
    <mergeCell ref="A1:E1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C7730-7756-4F88-A990-6DB8BC73B65D}">
  <dimension ref="A1:E25"/>
  <sheetViews>
    <sheetView workbookViewId="0">
      <selection sqref="A1:E1"/>
    </sheetView>
  </sheetViews>
  <sheetFormatPr defaultRowHeight="14.25"/>
  <cols>
    <col min="1" max="1" width="38.75" customWidth="1"/>
    <col min="2" max="2" width="20.75" customWidth="1"/>
    <col min="3" max="3" width="23.125" customWidth="1"/>
    <col min="4" max="4" width="20.875" customWidth="1"/>
    <col min="5" max="5" width="23.625" customWidth="1"/>
  </cols>
  <sheetData>
    <row r="1" spans="1:5" ht="22.5">
      <c r="A1" s="53" t="s">
        <v>57</v>
      </c>
      <c r="B1" s="53"/>
      <c r="C1" s="53"/>
      <c r="D1" s="53"/>
      <c r="E1" s="53"/>
    </row>
    <row r="2" spans="1:5">
      <c r="A2" s="54" t="s">
        <v>81</v>
      </c>
      <c r="B2" s="54"/>
      <c r="C2" s="54"/>
    </row>
    <row r="3" spans="1:5" ht="18.75">
      <c r="A3" s="11" t="s">
        <v>157</v>
      </c>
      <c r="B3" s="11" t="s">
        <v>1</v>
      </c>
      <c r="C3" s="11" t="s">
        <v>2</v>
      </c>
      <c r="D3" s="3" t="s">
        <v>40</v>
      </c>
      <c r="E3" s="9" t="s">
        <v>19</v>
      </c>
    </row>
    <row r="4" spans="1:5" ht="18.75" customHeight="1">
      <c r="A4" s="3" t="s">
        <v>44</v>
      </c>
      <c r="B4" s="4">
        <v>300</v>
      </c>
      <c r="C4" s="4">
        <v>300</v>
      </c>
      <c r="D4" s="4">
        <f>C4</f>
        <v>300</v>
      </c>
      <c r="E4" s="4"/>
    </row>
    <row r="5" spans="1:5" ht="18.75">
      <c r="A5" s="3" t="s">
        <v>45</v>
      </c>
      <c r="B5" s="4">
        <v>300</v>
      </c>
      <c r="C5" s="4">
        <v>300</v>
      </c>
      <c r="D5" s="4">
        <f t="shared" ref="D5:D21" si="0">C5</f>
        <v>300</v>
      </c>
      <c r="E5" s="4"/>
    </row>
    <row r="6" spans="1:5" ht="18.75">
      <c r="A6" s="3" t="s">
        <v>46</v>
      </c>
      <c r="B6" s="4">
        <v>12800</v>
      </c>
      <c r="C6" s="4">
        <v>12808</v>
      </c>
      <c r="D6" s="4">
        <f t="shared" si="0"/>
        <v>12808</v>
      </c>
      <c r="E6" s="4"/>
    </row>
    <row r="7" spans="1:5" ht="18.75">
      <c r="A7" s="3" t="s">
        <v>47</v>
      </c>
      <c r="B7" s="4">
        <v>15000</v>
      </c>
      <c r="C7" s="4">
        <v>16300</v>
      </c>
      <c r="D7" s="4">
        <f t="shared" si="0"/>
        <v>16300</v>
      </c>
      <c r="E7" s="4"/>
    </row>
    <row r="8" spans="1:5" ht="18.75">
      <c r="A8" s="3" t="s">
        <v>48</v>
      </c>
      <c r="B8" s="4">
        <v>6000</v>
      </c>
      <c r="C8" s="4">
        <v>6000</v>
      </c>
      <c r="D8" s="4">
        <f t="shared" si="0"/>
        <v>6000</v>
      </c>
      <c r="E8" s="4"/>
    </row>
    <row r="9" spans="1:5" ht="18.75">
      <c r="A9" s="3" t="s">
        <v>49</v>
      </c>
      <c r="B9" s="4">
        <v>500</v>
      </c>
      <c r="C9" s="4">
        <v>300</v>
      </c>
      <c r="D9" s="4">
        <f t="shared" si="0"/>
        <v>300</v>
      </c>
      <c r="E9" s="4"/>
    </row>
    <row r="10" spans="1:5" ht="18.75">
      <c r="A10" s="3" t="s">
        <v>50</v>
      </c>
      <c r="B10" s="4">
        <v>4800</v>
      </c>
      <c r="C10" s="4">
        <v>4800</v>
      </c>
      <c r="D10" s="4">
        <f t="shared" si="0"/>
        <v>4800</v>
      </c>
      <c r="E10" s="4"/>
    </row>
    <row r="11" spans="1:5" ht="18.75">
      <c r="A11" s="3" t="s">
        <v>51</v>
      </c>
      <c r="B11" s="4">
        <v>2400</v>
      </c>
      <c r="C11" s="4">
        <v>800</v>
      </c>
      <c r="D11" s="4">
        <f t="shared" si="0"/>
        <v>800</v>
      </c>
      <c r="E11" s="4"/>
    </row>
    <row r="12" spans="1:5" ht="18.75">
      <c r="A12" s="3" t="s">
        <v>52</v>
      </c>
      <c r="B12" s="4">
        <v>300</v>
      </c>
      <c r="C12" s="4">
        <v>0</v>
      </c>
      <c r="D12" s="4">
        <f t="shared" si="0"/>
        <v>0</v>
      </c>
      <c r="E12" s="4"/>
    </row>
    <row r="13" spans="1:5" ht="22.5" customHeight="1">
      <c r="A13" s="3" t="s">
        <v>44</v>
      </c>
      <c r="B13" s="4">
        <v>300</v>
      </c>
      <c r="C13" s="4">
        <v>300</v>
      </c>
      <c r="D13" s="4">
        <f t="shared" si="0"/>
        <v>300</v>
      </c>
      <c r="E13" s="4"/>
    </row>
    <row r="14" spans="1:5" ht="18.75">
      <c r="A14" s="3" t="s">
        <v>45</v>
      </c>
      <c r="B14" s="4">
        <v>300</v>
      </c>
      <c r="C14" s="4">
        <v>300</v>
      </c>
      <c r="D14" s="4">
        <f t="shared" si="0"/>
        <v>300</v>
      </c>
      <c r="E14" s="4"/>
    </row>
    <row r="15" spans="1:5" ht="18.75">
      <c r="A15" s="3" t="s">
        <v>53</v>
      </c>
      <c r="B15" s="4">
        <v>750</v>
      </c>
      <c r="C15" s="4">
        <f>708.79+49.8</f>
        <v>758.58999999999992</v>
      </c>
      <c r="D15" s="4">
        <f t="shared" si="0"/>
        <v>758.58999999999992</v>
      </c>
      <c r="E15" s="4"/>
    </row>
    <row r="16" spans="1:5" ht="18.75">
      <c r="A16" s="3" t="s">
        <v>46</v>
      </c>
      <c r="B16" s="4">
        <v>14400</v>
      </c>
      <c r="C16" s="4">
        <v>16000</v>
      </c>
      <c r="D16" s="4">
        <f t="shared" si="0"/>
        <v>16000</v>
      </c>
      <c r="E16" s="4"/>
    </row>
    <row r="17" spans="1:5" ht="18.75">
      <c r="A17" s="3" t="s">
        <v>54</v>
      </c>
      <c r="B17" s="4">
        <v>10000</v>
      </c>
      <c r="C17" s="4">
        <v>11000</v>
      </c>
      <c r="D17" s="4">
        <f t="shared" si="0"/>
        <v>11000</v>
      </c>
      <c r="E17" s="4"/>
    </row>
    <row r="18" spans="1:5" ht="18.75">
      <c r="A18" s="3" t="s">
        <v>48</v>
      </c>
      <c r="B18" s="4">
        <v>4000</v>
      </c>
      <c r="C18" s="4">
        <v>4000</v>
      </c>
      <c r="D18" s="4">
        <f t="shared" si="0"/>
        <v>4000</v>
      </c>
      <c r="E18" s="4"/>
    </row>
    <row r="19" spans="1:5" ht="18.75">
      <c r="A19" s="3" t="s">
        <v>49</v>
      </c>
      <c r="B19" s="4">
        <v>500</v>
      </c>
      <c r="C19" s="4">
        <v>300</v>
      </c>
      <c r="D19" s="4">
        <f t="shared" si="0"/>
        <v>300</v>
      </c>
      <c r="E19" s="4"/>
    </row>
    <row r="20" spans="1:5" ht="18.75">
      <c r="A20" s="3" t="s">
        <v>50</v>
      </c>
      <c r="B20" s="4">
        <v>3600</v>
      </c>
      <c r="C20" s="4">
        <v>3600</v>
      </c>
      <c r="D20" s="4">
        <f t="shared" si="0"/>
        <v>3600</v>
      </c>
      <c r="E20" s="4"/>
    </row>
    <row r="21" spans="1:5" ht="18.75">
      <c r="A21" s="3" t="s">
        <v>51</v>
      </c>
      <c r="B21" s="4">
        <v>2400</v>
      </c>
      <c r="C21" s="4">
        <v>800</v>
      </c>
      <c r="D21" s="4">
        <f t="shared" si="0"/>
        <v>800</v>
      </c>
      <c r="E21" s="4"/>
    </row>
    <row r="22" spans="1:5" ht="25.5" customHeight="1">
      <c r="A22" s="12" t="s">
        <v>21</v>
      </c>
      <c r="B22" s="13">
        <f>SUM(B4:B21)</f>
        <v>78650</v>
      </c>
      <c r="C22" s="13">
        <f>SUM(C4:C21)</f>
        <v>78666.59</v>
      </c>
      <c r="D22" s="13">
        <v>78650</v>
      </c>
      <c r="E22" s="7" t="s">
        <v>58</v>
      </c>
    </row>
    <row r="23" spans="1:5" ht="18.75">
      <c r="A23" s="3" t="s">
        <v>55</v>
      </c>
      <c r="B23" s="4">
        <v>7865</v>
      </c>
      <c r="C23" s="4">
        <v>7865</v>
      </c>
      <c r="D23" s="4">
        <v>7865</v>
      </c>
      <c r="E23" s="4"/>
    </row>
    <row r="24" spans="1:5" ht="18.75">
      <c r="A24" s="3" t="s">
        <v>56</v>
      </c>
      <c r="B24" s="4">
        <v>3036</v>
      </c>
      <c r="C24" s="4">
        <v>865.15</v>
      </c>
      <c r="D24" s="4">
        <v>865.15</v>
      </c>
      <c r="E24" s="7" t="s">
        <v>20</v>
      </c>
    </row>
    <row r="25" spans="1:5" ht="18.75">
      <c r="A25" s="12" t="s">
        <v>15</v>
      </c>
      <c r="B25" s="13">
        <f>B22+B23+B24</f>
        <v>89551</v>
      </c>
      <c r="C25" s="13">
        <f>C22+C23+C24</f>
        <v>87396.739999999991</v>
      </c>
      <c r="D25" s="13">
        <f>D22+D23+D24</f>
        <v>87380.15</v>
      </c>
      <c r="E25" s="4"/>
    </row>
  </sheetData>
  <mergeCells count="2">
    <mergeCell ref="A2:C2"/>
    <mergeCell ref="A1:E1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8BAFE-A6C2-405D-B0D1-516E96C43A3D}">
  <dimension ref="A1:E30"/>
  <sheetViews>
    <sheetView workbookViewId="0">
      <selection sqref="A1:E1"/>
    </sheetView>
  </sheetViews>
  <sheetFormatPr defaultRowHeight="14.25"/>
  <cols>
    <col min="1" max="1" width="49.875" bestFit="1" customWidth="1"/>
    <col min="2" max="3" width="21" bestFit="1" customWidth="1"/>
    <col min="4" max="4" width="16.625" bestFit="1" customWidth="1"/>
    <col min="5" max="5" width="15.75" customWidth="1"/>
  </cols>
  <sheetData>
    <row r="1" spans="1:5" ht="21.75" customHeight="1">
      <c r="A1" s="53" t="s">
        <v>80</v>
      </c>
      <c r="B1" s="53"/>
      <c r="C1" s="53"/>
      <c r="D1" s="53"/>
      <c r="E1" s="53"/>
    </row>
    <row r="2" spans="1:5">
      <c r="A2" s="54" t="s">
        <v>82</v>
      </c>
      <c r="B2" s="54"/>
      <c r="C2" s="54"/>
      <c r="D2" s="15"/>
    </row>
    <row r="3" spans="1:5" ht="18.75">
      <c r="A3" s="11" t="s">
        <v>157</v>
      </c>
      <c r="B3" s="11" t="s">
        <v>1</v>
      </c>
      <c r="C3" s="11" t="s">
        <v>2</v>
      </c>
      <c r="D3" s="3" t="s">
        <v>40</v>
      </c>
      <c r="E3" s="9" t="s">
        <v>19</v>
      </c>
    </row>
    <row r="4" spans="1:5" ht="18.75">
      <c r="A4" s="11" t="s">
        <v>59</v>
      </c>
      <c r="B4" s="4">
        <v>1000</v>
      </c>
      <c r="C4" s="4">
        <v>1000</v>
      </c>
      <c r="D4" s="4">
        <f>C4</f>
        <v>1000</v>
      </c>
      <c r="E4" s="4"/>
    </row>
    <row r="5" spans="1:5" ht="18.75">
      <c r="A5" s="11" t="s">
        <v>60</v>
      </c>
      <c r="B5" s="4">
        <v>400</v>
      </c>
      <c r="C5" s="4">
        <v>400</v>
      </c>
      <c r="D5" s="4">
        <f t="shared" ref="D5:D25" si="0">C5</f>
        <v>400</v>
      </c>
      <c r="E5" s="4"/>
    </row>
    <row r="6" spans="1:5" ht="18.75">
      <c r="A6" s="11" t="s">
        <v>61</v>
      </c>
      <c r="B6" s="4">
        <v>1500</v>
      </c>
      <c r="C6" s="4">
        <v>1500</v>
      </c>
      <c r="D6" s="4">
        <f t="shared" si="0"/>
        <v>1500</v>
      </c>
      <c r="E6" s="4"/>
    </row>
    <row r="7" spans="1:5" ht="18.75">
      <c r="A7" s="11" t="s">
        <v>62</v>
      </c>
      <c r="B7" s="4">
        <v>2000</v>
      </c>
      <c r="C7" s="4">
        <v>1808.55</v>
      </c>
      <c r="D7" s="4">
        <f t="shared" si="0"/>
        <v>1808.55</v>
      </c>
      <c r="E7" s="4"/>
    </row>
    <row r="8" spans="1:5" ht="18.75">
      <c r="A8" s="11" t="s">
        <v>63</v>
      </c>
      <c r="B8" s="4">
        <v>1000</v>
      </c>
      <c r="C8" s="4">
        <v>1000</v>
      </c>
      <c r="D8" s="4">
        <f t="shared" si="0"/>
        <v>1000</v>
      </c>
      <c r="E8" s="4"/>
    </row>
    <row r="9" spans="1:5" ht="18.75">
      <c r="A9" s="11" t="s">
        <v>64</v>
      </c>
      <c r="B9" s="4">
        <v>3000</v>
      </c>
      <c r="C9" s="4">
        <v>3000</v>
      </c>
      <c r="D9" s="4">
        <f t="shared" si="0"/>
        <v>3000</v>
      </c>
      <c r="E9" s="4"/>
    </row>
    <row r="10" spans="1:5" ht="18.75">
      <c r="A10" s="11" t="s">
        <v>65</v>
      </c>
      <c r="B10" s="4">
        <v>3000</v>
      </c>
      <c r="C10" s="4">
        <v>3125</v>
      </c>
      <c r="D10" s="4">
        <f t="shared" si="0"/>
        <v>3125</v>
      </c>
      <c r="E10" s="4"/>
    </row>
    <row r="11" spans="1:5" ht="18.75">
      <c r="A11" s="11" t="s">
        <v>66</v>
      </c>
      <c r="B11" s="4">
        <v>2000</v>
      </c>
      <c r="C11" s="4">
        <v>1980.62</v>
      </c>
      <c r="D11" s="4">
        <f t="shared" si="0"/>
        <v>1980.62</v>
      </c>
      <c r="E11" s="4"/>
    </row>
    <row r="12" spans="1:5" ht="18.75">
      <c r="A12" s="11" t="s">
        <v>67</v>
      </c>
      <c r="B12" s="4">
        <v>8000</v>
      </c>
      <c r="C12" s="4">
        <v>8000</v>
      </c>
      <c r="D12" s="4">
        <f t="shared" si="0"/>
        <v>8000</v>
      </c>
      <c r="E12" s="4"/>
    </row>
    <row r="13" spans="1:5" ht="18.75">
      <c r="A13" s="11" t="s">
        <v>68</v>
      </c>
      <c r="B13" s="4">
        <v>4000</v>
      </c>
      <c r="C13" s="4">
        <v>4000</v>
      </c>
      <c r="D13" s="4">
        <f t="shared" si="0"/>
        <v>4000</v>
      </c>
      <c r="E13" s="4"/>
    </row>
    <row r="14" spans="1:5" ht="18.75">
      <c r="A14" s="11" t="s">
        <v>69</v>
      </c>
      <c r="B14" s="4">
        <v>2500</v>
      </c>
      <c r="C14" s="4">
        <v>2500</v>
      </c>
      <c r="D14" s="4">
        <f t="shared" si="0"/>
        <v>2500</v>
      </c>
      <c r="E14" s="4"/>
    </row>
    <row r="15" spans="1:5" ht="18.75">
      <c r="A15" s="11" t="s">
        <v>70</v>
      </c>
      <c r="B15" s="4">
        <v>4000</v>
      </c>
      <c r="C15" s="4">
        <v>4000</v>
      </c>
      <c r="D15" s="4">
        <f t="shared" si="0"/>
        <v>4000</v>
      </c>
      <c r="E15" s="4"/>
    </row>
    <row r="16" spans="1:5" ht="18.75">
      <c r="A16" s="11" t="s">
        <v>63</v>
      </c>
      <c r="B16" s="4">
        <v>1000</v>
      </c>
      <c r="C16" s="4">
        <v>1000</v>
      </c>
      <c r="D16" s="4">
        <f t="shared" si="0"/>
        <v>1000</v>
      </c>
      <c r="E16" s="4"/>
    </row>
    <row r="17" spans="1:5" ht="18.75">
      <c r="A17" s="11" t="s">
        <v>71</v>
      </c>
      <c r="B17" s="4">
        <v>1000</v>
      </c>
      <c r="C17" s="4">
        <v>1007.25</v>
      </c>
      <c r="D17" s="4">
        <f t="shared" si="0"/>
        <v>1007.25</v>
      </c>
      <c r="E17" s="4"/>
    </row>
    <row r="18" spans="1:5" ht="18.75">
      <c r="A18" s="11" t="s">
        <v>72</v>
      </c>
      <c r="B18" s="4">
        <v>24000</v>
      </c>
      <c r="C18" s="4">
        <v>24000</v>
      </c>
      <c r="D18" s="4">
        <f t="shared" si="0"/>
        <v>24000</v>
      </c>
      <c r="E18" s="4"/>
    </row>
    <row r="19" spans="1:5" ht="18.75">
      <c r="A19" s="11" t="s">
        <v>73</v>
      </c>
      <c r="B19" s="4">
        <v>10000</v>
      </c>
      <c r="C19" s="4">
        <v>10000</v>
      </c>
      <c r="D19" s="4">
        <f t="shared" si="0"/>
        <v>10000</v>
      </c>
      <c r="E19" s="4"/>
    </row>
    <row r="20" spans="1:5" ht="18.75">
      <c r="A20" s="11" t="s">
        <v>74</v>
      </c>
      <c r="B20" s="4">
        <v>3000</v>
      </c>
      <c r="C20" s="4">
        <v>3000</v>
      </c>
      <c r="D20" s="4">
        <f t="shared" si="0"/>
        <v>3000</v>
      </c>
      <c r="E20" s="4"/>
    </row>
    <row r="21" spans="1:5" ht="18.75">
      <c r="A21" s="11" t="s">
        <v>75</v>
      </c>
      <c r="B21" s="4">
        <v>3000</v>
      </c>
      <c r="C21" s="4">
        <v>3000</v>
      </c>
      <c r="D21" s="4">
        <f t="shared" si="0"/>
        <v>3000</v>
      </c>
      <c r="E21" s="4"/>
    </row>
    <row r="22" spans="1:5" ht="18.75">
      <c r="A22" s="11" t="s">
        <v>76</v>
      </c>
      <c r="B22" s="4">
        <v>2000</v>
      </c>
      <c r="C22" s="4">
        <v>2000</v>
      </c>
      <c r="D22" s="4">
        <f t="shared" si="0"/>
        <v>2000</v>
      </c>
      <c r="E22" s="4"/>
    </row>
    <row r="23" spans="1:5" ht="18.75">
      <c r="A23" s="11" t="s">
        <v>77</v>
      </c>
      <c r="B23" s="4">
        <v>5000</v>
      </c>
      <c r="C23" s="4">
        <v>5000</v>
      </c>
      <c r="D23" s="4">
        <f t="shared" si="0"/>
        <v>5000</v>
      </c>
      <c r="E23" s="4"/>
    </row>
    <row r="24" spans="1:5" ht="18.75">
      <c r="A24" s="11" t="s">
        <v>78</v>
      </c>
      <c r="B24" s="4">
        <v>3000</v>
      </c>
      <c r="C24" s="4">
        <v>3000</v>
      </c>
      <c r="D24" s="4">
        <f t="shared" si="0"/>
        <v>3000</v>
      </c>
      <c r="E24" s="4"/>
    </row>
    <row r="25" spans="1:5" ht="18.75">
      <c r="A25" s="11" t="s">
        <v>79</v>
      </c>
      <c r="B25" s="4">
        <v>8000</v>
      </c>
      <c r="C25" s="4">
        <v>8000</v>
      </c>
      <c r="D25" s="4">
        <f t="shared" si="0"/>
        <v>8000</v>
      </c>
      <c r="E25" s="4"/>
    </row>
    <row r="26" spans="1:5" ht="18.75">
      <c r="A26" s="16" t="s">
        <v>21</v>
      </c>
      <c r="B26" s="13">
        <f>SUM(B4:B25)</f>
        <v>92400</v>
      </c>
      <c r="C26" s="13">
        <f>SUM(C4:C25)</f>
        <v>92321.42</v>
      </c>
      <c r="D26" s="13">
        <f>SUM(D4:D25)</f>
        <v>92321.42</v>
      </c>
      <c r="E26" s="4"/>
    </row>
    <row r="27" spans="1:5" ht="22.5">
      <c r="A27" s="11" t="s">
        <v>84</v>
      </c>
      <c r="B27" s="4">
        <v>9240</v>
      </c>
      <c r="C27" s="4">
        <v>9240</v>
      </c>
      <c r="D27" s="4">
        <f>D26*0.1</f>
        <v>9232.1419999999998</v>
      </c>
      <c r="E27" s="7" t="s">
        <v>83</v>
      </c>
    </row>
    <row r="28" spans="1:5" ht="18.75">
      <c r="A28" s="11" t="s">
        <v>85</v>
      </c>
      <c r="B28" s="4">
        <v>3049</v>
      </c>
      <c r="C28" s="4">
        <v>1015.54</v>
      </c>
      <c r="D28" s="4">
        <v>1015.54</v>
      </c>
      <c r="E28" s="7" t="s">
        <v>20</v>
      </c>
    </row>
    <row r="29" spans="1:5" ht="18.75">
      <c r="A29" s="16" t="s">
        <v>15</v>
      </c>
      <c r="B29" s="13">
        <f>SUM(B26:B28)</f>
        <v>104689</v>
      </c>
      <c r="C29" s="13">
        <f>SUM(C26:C28)</f>
        <v>102576.95999999999</v>
      </c>
      <c r="D29" s="13">
        <f>D26+D27+D28</f>
        <v>102569.102</v>
      </c>
      <c r="E29" s="4"/>
    </row>
    <row r="30" spans="1:5" ht="18.75">
      <c r="B30" s="16"/>
    </row>
  </sheetData>
  <mergeCells count="2">
    <mergeCell ref="A2:C2"/>
    <mergeCell ref="A1:E1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127DE-9C92-4484-A823-A0C31214B95C}">
  <sheetPr>
    <pageSetUpPr fitToPage="1"/>
  </sheetPr>
  <dimension ref="A1:K27"/>
  <sheetViews>
    <sheetView workbookViewId="0">
      <selection sqref="A1:K1"/>
    </sheetView>
  </sheetViews>
  <sheetFormatPr defaultRowHeight="14.25"/>
  <cols>
    <col min="8" max="8" width="15.375" customWidth="1"/>
    <col min="9" max="9" width="13.875" customWidth="1"/>
    <col min="10" max="10" width="10" bestFit="1" customWidth="1"/>
    <col min="11" max="11" width="16.75" customWidth="1"/>
  </cols>
  <sheetData>
    <row r="1" spans="1:11" ht="22.5">
      <c r="A1" s="53" t="s">
        <v>150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8">
      <c r="A2" s="17" t="s">
        <v>151</v>
      </c>
      <c r="B2" s="17"/>
      <c r="C2" s="17"/>
      <c r="D2" s="18"/>
      <c r="E2" s="18"/>
      <c r="F2" s="18"/>
      <c r="G2" s="18"/>
      <c r="H2" s="19"/>
      <c r="I2" s="18"/>
    </row>
    <row r="3" spans="1:11">
      <c r="A3" s="59" t="s">
        <v>86</v>
      </c>
      <c r="B3" s="59"/>
      <c r="C3" s="59"/>
      <c r="D3" s="59"/>
      <c r="E3" s="59"/>
      <c r="F3" s="59"/>
      <c r="G3" s="59"/>
      <c r="H3" s="57" t="s">
        <v>87</v>
      </c>
      <c r="I3" s="57"/>
      <c r="J3" s="57" t="s">
        <v>152</v>
      </c>
      <c r="K3" s="57"/>
    </row>
    <row r="4" spans="1:11" ht="25.5">
      <c r="A4" s="58" t="s">
        <v>88</v>
      </c>
      <c r="B4" s="20" t="s">
        <v>89</v>
      </c>
      <c r="C4" s="20" t="s">
        <v>90</v>
      </c>
      <c r="D4" s="58" t="s">
        <v>91</v>
      </c>
      <c r="E4" s="58" t="s">
        <v>92</v>
      </c>
      <c r="F4" s="58" t="s">
        <v>93</v>
      </c>
      <c r="G4" s="58" t="s">
        <v>18</v>
      </c>
      <c r="H4" s="58" t="s">
        <v>93</v>
      </c>
      <c r="I4" s="56" t="s">
        <v>94</v>
      </c>
      <c r="J4" s="58" t="s">
        <v>93</v>
      </c>
      <c r="K4" s="56" t="s">
        <v>94</v>
      </c>
    </row>
    <row r="5" spans="1:11" ht="38.25">
      <c r="A5" s="58"/>
      <c r="B5" s="20" t="s">
        <v>95</v>
      </c>
      <c r="C5" s="20" t="s">
        <v>96</v>
      </c>
      <c r="D5" s="58"/>
      <c r="E5" s="58"/>
      <c r="F5" s="58"/>
      <c r="G5" s="58"/>
      <c r="H5" s="58"/>
      <c r="I5" s="56"/>
      <c r="J5" s="58"/>
      <c r="K5" s="56"/>
    </row>
    <row r="6" spans="1:11" ht="76.5">
      <c r="A6" s="58" t="s">
        <v>97</v>
      </c>
      <c r="B6" s="58" t="s">
        <v>98</v>
      </c>
      <c r="C6" s="21" t="s">
        <v>99</v>
      </c>
      <c r="D6" s="22">
        <v>50</v>
      </c>
      <c r="E6" s="22" t="s">
        <v>100</v>
      </c>
      <c r="F6" s="23">
        <v>2500</v>
      </c>
      <c r="G6" s="20" t="s">
        <v>101</v>
      </c>
      <c r="H6" s="60">
        <v>3300.16</v>
      </c>
      <c r="I6" s="56"/>
      <c r="J6" s="55">
        <f>H6</f>
        <v>3300.16</v>
      </c>
      <c r="K6" s="56"/>
    </row>
    <row r="7" spans="1:11" ht="26.25">
      <c r="A7" s="58"/>
      <c r="B7" s="58"/>
      <c r="C7" s="21" t="s">
        <v>102</v>
      </c>
      <c r="D7" s="22">
        <v>3</v>
      </c>
      <c r="E7" s="22" t="s">
        <v>100</v>
      </c>
      <c r="F7" s="23">
        <v>150</v>
      </c>
      <c r="G7" s="22" t="s">
        <v>103</v>
      </c>
      <c r="H7" s="60"/>
      <c r="I7" s="56"/>
      <c r="J7" s="56"/>
      <c r="K7" s="56"/>
    </row>
    <row r="8" spans="1:11" ht="40.5">
      <c r="A8" s="58"/>
      <c r="B8" s="58"/>
      <c r="C8" s="61" t="s">
        <v>104</v>
      </c>
      <c r="D8" s="22">
        <v>100</v>
      </c>
      <c r="E8" s="22" t="s">
        <v>105</v>
      </c>
      <c r="F8" s="23">
        <v>300</v>
      </c>
      <c r="G8" s="20" t="s">
        <v>106</v>
      </c>
      <c r="H8" s="60"/>
      <c r="I8" s="56"/>
      <c r="J8" s="56"/>
      <c r="K8" s="56"/>
    </row>
    <row r="9" spans="1:11" ht="26.25">
      <c r="A9" s="58"/>
      <c r="B9" s="58"/>
      <c r="C9" s="61"/>
      <c r="D9" s="22">
        <v>35</v>
      </c>
      <c r="E9" s="22" t="s">
        <v>107</v>
      </c>
      <c r="F9" s="23">
        <v>350</v>
      </c>
      <c r="G9" s="20" t="s">
        <v>108</v>
      </c>
      <c r="H9" s="60"/>
      <c r="I9" s="56"/>
      <c r="J9" s="56"/>
      <c r="K9" s="56"/>
    </row>
    <row r="10" spans="1:11">
      <c r="A10" s="58"/>
      <c r="B10" s="58"/>
      <c r="C10" s="61"/>
      <c r="D10" s="22">
        <v>66</v>
      </c>
      <c r="E10" s="22" t="s">
        <v>100</v>
      </c>
      <c r="F10" s="23">
        <v>3300</v>
      </c>
      <c r="G10" s="20" t="s">
        <v>109</v>
      </c>
      <c r="H10" s="23">
        <v>3300</v>
      </c>
      <c r="I10" s="24"/>
      <c r="J10" s="25">
        <f>H10</f>
        <v>3300</v>
      </c>
      <c r="K10" s="24"/>
    </row>
    <row r="11" spans="1:11">
      <c r="A11" s="58"/>
      <c r="B11" s="58"/>
      <c r="C11" s="61" t="s">
        <v>110</v>
      </c>
      <c r="D11" s="22">
        <v>88</v>
      </c>
      <c r="E11" s="22" t="s">
        <v>111</v>
      </c>
      <c r="F11" s="23">
        <v>88</v>
      </c>
      <c r="G11" s="20" t="s">
        <v>112</v>
      </c>
      <c r="H11" s="23">
        <v>99</v>
      </c>
      <c r="I11" s="24"/>
      <c r="J11" s="25">
        <f t="shared" ref="J11:J12" si="0">H11</f>
        <v>99</v>
      </c>
      <c r="K11" s="24"/>
    </row>
    <row r="12" spans="1:11">
      <c r="A12" s="58"/>
      <c r="B12" s="58"/>
      <c r="C12" s="61"/>
      <c r="D12" s="22">
        <v>1.3</v>
      </c>
      <c r="E12" s="22" t="s">
        <v>113</v>
      </c>
      <c r="F12" s="23">
        <v>390</v>
      </c>
      <c r="G12" s="20" t="s">
        <v>114</v>
      </c>
      <c r="H12" s="23">
        <v>279.39999999999998</v>
      </c>
      <c r="I12" s="24"/>
      <c r="J12" s="25">
        <f t="shared" si="0"/>
        <v>279.39999999999998</v>
      </c>
      <c r="K12" s="24"/>
    </row>
    <row r="13" spans="1:11" ht="25.5">
      <c r="A13" s="58"/>
      <c r="B13" s="58"/>
      <c r="C13" s="61"/>
      <c r="D13" s="22">
        <v>36.9</v>
      </c>
      <c r="E13" s="22" t="s">
        <v>115</v>
      </c>
      <c r="F13" s="23">
        <v>73.8</v>
      </c>
      <c r="G13" s="20" t="s">
        <v>116</v>
      </c>
      <c r="H13" s="60">
        <v>312.66000000000003</v>
      </c>
      <c r="I13" s="56"/>
      <c r="J13" s="55">
        <f>H13</f>
        <v>312.66000000000003</v>
      </c>
      <c r="K13" s="56"/>
    </row>
    <row r="14" spans="1:11">
      <c r="A14" s="58"/>
      <c r="B14" s="58"/>
      <c r="C14" s="61"/>
      <c r="D14" s="22">
        <v>66.5</v>
      </c>
      <c r="E14" s="22" t="s">
        <v>117</v>
      </c>
      <c r="F14" s="23">
        <v>266</v>
      </c>
      <c r="G14" s="20" t="s">
        <v>118</v>
      </c>
      <c r="H14" s="60"/>
      <c r="I14" s="56"/>
      <c r="J14" s="56"/>
      <c r="K14" s="56"/>
    </row>
    <row r="15" spans="1:11" ht="26.25">
      <c r="A15" s="58"/>
      <c r="B15" s="58" t="s">
        <v>119</v>
      </c>
      <c r="C15" s="21" t="s">
        <v>120</v>
      </c>
      <c r="D15" s="22">
        <v>50</v>
      </c>
      <c r="E15" s="22" t="s">
        <v>121</v>
      </c>
      <c r="F15" s="23">
        <v>12500</v>
      </c>
      <c r="G15" s="22" t="s">
        <v>122</v>
      </c>
      <c r="H15" s="60">
        <v>14060</v>
      </c>
      <c r="I15" s="56"/>
      <c r="J15" s="55">
        <f>H15</f>
        <v>14060</v>
      </c>
      <c r="K15" s="56"/>
    </row>
    <row r="16" spans="1:11" ht="40.5">
      <c r="A16" s="58"/>
      <c r="B16" s="58"/>
      <c r="C16" s="21" t="s">
        <v>120</v>
      </c>
      <c r="D16" s="22">
        <v>50</v>
      </c>
      <c r="E16" s="22" t="s">
        <v>123</v>
      </c>
      <c r="F16" s="23">
        <v>1500</v>
      </c>
      <c r="G16" s="20" t="s">
        <v>124</v>
      </c>
      <c r="H16" s="60"/>
      <c r="I16" s="56"/>
      <c r="J16" s="56"/>
      <c r="K16" s="56"/>
    </row>
    <row r="17" spans="1:11" ht="38.25">
      <c r="A17" s="58"/>
      <c r="B17" s="58"/>
      <c r="C17" s="21" t="s">
        <v>125</v>
      </c>
      <c r="D17" s="22">
        <v>500</v>
      </c>
      <c r="E17" s="22" t="s">
        <v>126</v>
      </c>
      <c r="F17" s="23">
        <v>6000</v>
      </c>
      <c r="G17" s="20" t="s">
        <v>127</v>
      </c>
      <c r="H17" s="23">
        <v>8560</v>
      </c>
      <c r="I17" s="24"/>
      <c r="J17" s="25">
        <f>H17</f>
        <v>8560</v>
      </c>
      <c r="K17" s="24"/>
    </row>
    <row r="18" spans="1:11" ht="38.25">
      <c r="A18" s="58"/>
      <c r="B18" s="58"/>
      <c r="C18" s="21" t="s">
        <v>128</v>
      </c>
      <c r="D18" s="22">
        <v>500</v>
      </c>
      <c r="E18" s="22" t="s">
        <v>129</v>
      </c>
      <c r="F18" s="23">
        <v>4000</v>
      </c>
      <c r="G18" s="20" t="s">
        <v>127</v>
      </c>
      <c r="H18" s="23">
        <v>3120</v>
      </c>
      <c r="I18" s="24"/>
      <c r="J18" s="25">
        <f t="shared" ref="J18:J23" si="1">H18</f>
        <v>3120</v>
      </c>
      <c r="K18" s="24"/>
    </row>
    <row r="19" spans="1:11" ht="25.5">
      <c r="A19" s="58"/>
      <c r="B19" s="58"/>
      <c r="C19" s="26" t="s">
        <v>130</v>
      </c>
      <c r="D19" s="27">
        <v>300</v>
      </c>
      <c r="E19" s="27" t="s">
        <v>131</v>
      </c>
      <c r="F19" s="28">
        <v>1800</v>
      </c>
      <c r="G19" s="29" t="s">
        <v>132</v>
      </c>
      <c r="H19" s="23">
        <v>2000</v>
      </c>
      <c r="I19" s="24"/>
      <c r="J19" s="25">
        <f t="shared" si="1"/>
        <v>2000</v>
      </c>
      <c r="K19" s="24"/>
    </row>
    <row r="20" spans="1:11" ht="25.5">
      <c r="A20" s="58"/>
      <c r="B20" s="58"/>
      <c r="C20" s="30" t="s">
        <v>133</v>
      </c>
      <c r="D20" s="22">
        <v>600</v>
      </c>
      <c r="E20" s="22" t="s">
        <v>134</v>
      </c>
      <c r="F20" s="23">
        <v>1200</v>
      </c>
      <c r="G20" s="20" t="s">
        <v>135</v>
      </c>
      <c r="H20" s="23">
        <v>1200</v>
      </c>
      <c r="I20" s="24"/>
      <c r="J20" s="25">
        <f t="shared" si="1"/>
        <v>1200</v>
      </c>
      <c r="K20" s="24"/>
    </row>
    <row r="21" spans="1:11" ht="103.5">
      <c r="A21" s="58"/>
      <c r="B21" s="58" t="s">
        <v>136</v>
      </c>
      <c r="C21" s="21" t="s">
        <v>137</v>
      </c>
      <c r="D21" s="22">
        <v>2500</v>
      </c>
      <c r="E21" s="22" t="s">
        <v>138</v>
      </c>
      <c r="F21" s="23">
        <v>2500</v>
      </c>
      <c r="G21" s="20" t="s">
        <v>139</v>
      </c>
      <c r="H21" s="23">
        <v>2100</v>
      </c>
      <c r="I21" s="24"/>
      <c r="J21" s="25">
        <f t="shared" si="1"/>
        <v>2100</v>
      </c>
      <c r="K21" s="24"/>
    </row>
    <row r="22" spans="1:11" ht="39.75">
      <c r="A22" s="58"/>
      <c r="B22" s="58"/>
      <c r="C22" s="21" t="s">
        <v>140</v>
      </c>
      <c r="D22" s="22">
        <v>1300</v>
      </c>
      <c r="E22" s="22" t="s">
        <v>138</v>
      </c>
      <c r="F22" s="23">
        <v>1300</v>
      </c>
      <c r="G22" s="20" t="s">
        <v>141</v>
      </c>
      <c r="H22" s="23">
        <v>1540</v>
      </c>
      <c r="I22" s="35" t="s">
        <v>155</v>
      </c>
      <c r="J22" s="25">
        <f t="shared" si="1"/>
        <v>1540</v>
      </c>
      <c r="K22" s="24"/>
    </row>
    <row r="23" spans="1:11" ht="25.5">
      <c r="A23" s="58"/>
      <c r="B23" s="58"/>
      <c r="C23" s="21" t="s">
        <v>142</v>
      </c>
      <c r="D23" s="22">
        <v>500</v>
      </c>
      <c r="E23" s="22" t="s">
        <v>143</v>
      </c>
      <c r="F23" s="23">
        <v>1500</v>
      </c>
      <c r="G23" s="20" t="s">
        <v>144</v>
      </c>
      <c r="H23" s="23">
        <v>300</v>
      </c>
      <c r="I23" s="24"/>
      <c r="J23" s="25">
        <f t="shared" si="1"/>
        <v>300</v>
      </c>
      <c r="K23" s="24"/>
    </row>
    <row r="24" spans="1:11" ht="37.5" customHeight="1">
      <c r="A24" s="59" t="s">
        <v>153</v>
      </c>
      <c r="B24" s="59"/>
      <c r="C24" s="59"/>
      <c r="D24" s="59"/>
      <c r="E24" s="59"/>
      <c r="F24" s="31">
        <f>SUM(F6:F23)</f>
        <v>39717.800000000003</v>
      </c>
      <c r="G24" s="32"/>
      <c r="H24" s="31">
        <f>SUM(H6:H23)</f>
        <v>40171.22</v>
      </c>
      <c r="I24" s="33"/>
      <c r="J24" s="34">
        <v>39717.800000000003</v>
      </c>
      <c r="K24" s="35" t="s">
        <v>58</v>
      </c>
    </row>
    <row r="25" spans="1:11" ht="39">
      <c r="A25" s="20" t="s">
        <v>145</v>
      </c>
      <c r="B25" s="21" t="s">
        <v>145</v>
      </c>
      <c r="C25" s="21" t="s">
        <v>146</v>
      </c>
      <c r="D25" s="22"/>
      <c r="E25" s="22"/>
      <c r="F25" s="23">
        <v>3971.8</v>
      </c>
      <c r="G25" s="22"/>
      <c r="H25" s="23">
        <v>4017.12</v>
      </c>
      <c r="I25" s="24"/>
      <c r="J25" s="23">
        <v>3971.8</v>
      </c>
      <c r="K25" s="36"/>
    </row>
    <row r="26" spans="1:11" ht="39">
      <c r="A26" s="37" t="s">
        <v>147</v>
      </c>
      <c r="B26" s="21" t="s">
        <v>38</v>
      </c>
      <c r="C26" s="21" t="s">
        <v>148</v>
      </c>
      <c r="D26" s="38"/>
      <c r="E26" s="38"/>
      <c r="F26" s="23">
        <v>1310.7</v>
      </c>
      <c r="G26" s="38"/>
      <c r="H26" s="23">
        <v>2651.3</v>
      </c>
      <c r="I26" s="24"/>
      <c r="J26" s="23">
        <v>1310.7</v>
      </c>
      <c r="K26" s="35" t="s">
        <v>154</v>
      </c>
    </row>
    <row r="27" spans="1:11">
      <c r="A27" s="59" t="s">
        <v>15</v>
      </c>
      <c r="B27" s="59"/>
      <c r="C27" s="59"/>
      <c r="D27" s="59"/>
      <c r="E27" s="59"/>
      <c r="F27" s="31">
        <v>45000</v>
      </c>
      <c r="G27" s="20" t="s">
        <v>149</v>
      </c>
      <c r="H27" s="31">
        <f>H24+H25+H26</f>
        <v>46839.640000000007</v>
      </c>
      <c r="I27" s="24"/>
      <c r="J27" s="39">
        <v>45000</v>
      </c>
      <c r="K27" s="24"/>
    </row>
  </sheetData>
  <mergeCells count="33">
    <mergeCell ref="I4:I5"/>
    <mergeCell ref="D4:D5"/>
    <mergeCell ref="E4:E5"/>
    <mergeCell ref="F4:F5"/>
    <mergeCell ref="G4:G5"/>
    <mergeCell ref="H4:H5"/>
    <mergeCell ref="A27:E27"/>
    <mergeCell ref="A24:E24"/>
    <mergeCell ref="A6:A23"/>
    <mergeCell ref="B6:B14"/>
    <mergeCell ref="H6:H9"/>
    <mergeCell ref="C8:C10"/>
    <mergeCell ref="C11:C14"/>
    <mergeCell ref="H13:H14"/>
    <mergeCell ref="B15:B20"/>
    <mergeCell ref="H15:H16"/>
    <mergeCell ref="B21:B23"/>
    <mergeCell ref="A1:K1"/>
    <mergeCell ref="J13:J14"/>
    <mergeCell ref="I13:I14"/>
    <mergeCell ref="K13:K14"/>
    <mergeCell ref="J15:J16"/>
    <mergeCell ref="I15:I16"/>
    <mergeCell ref="K15:K16"/>
    <mergeCell ref="J3:K3"/>
    <mergeCell ref="J4:J5"/>
    <mergeCell ref="K4:K5"/>
    <mergeCell ref="J6:J9"/>
    <mergeCell ref="K6:K9"/>
    <mergeCell ref="I6:I9"/>
    <mergeCell ref="A3:G3"/>
    <mergeCell ref="H3:I3"/>
    <mergeCell ref="A4:A5"/>
  </mergeCells>
  <phoneticPr fontId="7" type="noConversion"/>
  <pageMargins left="0.7" right="0.7" top="0.75" bottom="0.75" header="0.3" footer="0.3"/>
  <pageSetup paperSize="9" scale="7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D4A7C-7B2E-43D8-9BBE-BB4344B4EF5B}">
  <dimension ref="A1:E12"/>
  <sheetViews>
    <sheetView workbookViewId="0">
      <selection sqref="A1:E1"/>
    </sheetView>
  </sheetViews>
  <sheetFormatPr defaultRowHeight="14.25"/>
  <cols>
    <col min="1" max="1" width="16.5" customWidth="1"/>
    <col min="2" max="2" width="24" customWidth="1"/>
    <col min="3" max="3" width="13.375" customWidth="1"/>
    <col min="4" max="4" width="18.875" customWidth="1"/>
    <col min="5" max="5" width="22.25" customWidth="1"/>
  </cols>
  <sheetData>
    <row r="1" spans="1:5" ht="33.75" customHeight="1">
      <c r="A1" s="53" t="s">
        <v>158</v>
      </c>
      <c r="B1" s="53"/>
      <c r="C1" s="53"/>
      <c r="D1" s="53"/>
      <c r="E1" s="53"/>
    </row>
    <row r="2" spans="1:5" ht="18" customHeight="1">
      <c r="A2" s="54" t="s">
        <v>156</v>
      </c>
      <c r="B2" s="54"/>
      <c r="C2" s="54"/>
    </row>
    <row r="3" spans="1:5" ht="18.75">
      <c r="A3" s="11" t="s">
        <v>157</v>
      </c>
      <c r="B3" s="11" t="s">
        <v>1</v>
      </c>
      <c r="C3" s="11" t="s">
        <v>2</v>
      </c>
      <c r="D3" s="3" t="s">
        <v>40</v>
      </c>
      <c r="E3" s="9" t="s">
        <v>19</v>
      </c>
    </row>
    <row r="4" spans="1:5" ht="18.75">
      <c r="A4" s="11" t="s">
        <v>159</v>
      </c>
      <c r="B4" s="4">
        <v>26712</v>
      </c>
      <c r="C4" s="4">
        <v>28262</v>
      </c>
      <c r="D4" s="4">
        <f>C4</f>
        <v>28262</v>
      </c>
      <c r="E4" s="4"/>
    </row>
    <row r="5" spans="1:5" ht="18.75">
      <c r="A5" s="11" t="s">
        <v>160</v>
      </c>
      <c r="B5" s="4">
        <v>2340</v>
      </c>
      <c r="C5" s="4">
        <v>0</v>
      </c>
      <c r="D5" s="4">
        <f t="shared" ref="D5:D7" si="0">C5</f>
        <v>0</v>
      </c>
      <c r="E5" s="4"/>
    </row>
    <row r="6" spans="1:5" ht="18.75">
      <c r="A6" s="11" t="s">
        <v>161</v>
      </c>
      <c r="B6" s="4">
        <v>12925</v>
      </c>
      <c r="C6" s="4">
        <v>13465</v>
      </c>
      <c r="D6" s="4">
        <f t="shared" si="0"/>
        <v>13465</v>
      </c>
      <c r="E6" s="4"/>
    </row>
    <row r="7" spans="1:5" ht="18.75">
      <c r="A7" s="16" t="s">
        <v>21</v>
      </c>
      <c r="B7" s="13">
        <f>SUM(B4:B6)</f>
        <v>41977</v>
      </c>
      <c r="C7" s="13">
        <f>SUM(C4:C6)</f>
        <v>41727</v>
      </c>
      <c r="D7" s="13">
        <f t="shared" si="0"/>
        <v>41727</v>
      </c>
      <c r="E7" s="4"/>
    </row>
    <row r="8" spans="1:5" ht="18.75">
      <c r="A8" s="11" t="s">
        <v>84</v>
      </c>
      <c r="B8" s="4">
        <v>4197.7</v>
      </c>
      <c r="C8" s="4">
        <v>4172.7</v>
      </c>
      <c r="D8" s="4">
        <v>4172.7</v>
      </c>
      <c r="E8" s="7" t="s">
        <v>163</v>
      </c>
    </row>
    <row r="9" spans="1:5" ht="18.75">
      <c r="A9" s="11" t="s">
        <v>85</v>
      </c>
      <c r="B9" s="4">
        <v>1259.3</v>
      </c>
      <c r="C9" s="4">
        <v>1251.81</v>
      </c>
      <c r="D9" s="4">
        <v>459</v>
      </c>
      <c r="E9" s="7" t="s">
        <v>162</v>
      </c>
    </row>
    <row r="10" spans="1:5" ht="18.75">
      <c r="A10" s="16" t="s">
        <v>30</v>
      </c>
      <c r="B10" s="13">
        <f>B8+B9+B7</f>
        <v>47434</v>
      </c>
      <c r="C10" s="13">
        <f>C8+C9+C7</f>
        <v>47151.51</v>
      </c>
      <c r="D10" s="13">
        <f>D8+D9+D7</f>
        <v>46358.7</v>
      </c>
      <c r="E10" s="7"/>
    </row>
    <row r="12" spans="1:5">
      <c r="E12" s="40"/>
    </row>
  </sheetData>
  <mergeCells count="2">
    <mergeCell ref="A1:E1"/>
    <mergeCell ref="A2:C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63C89-AD01-4706-B370-1778D079869F}">
  <dimension ref="A1:F23"/>
  <sheetViews>
    <sheetView workbookViewId="0">
      <selection sqref="A1:F1"/>
    </sheetView>
  </sheetViews>
  <sheetFormatPr defaultRowHeight="14.25"/>
  <cols>
    <col min="1" max="1" width="28.125" customWidth="1"/>
    <col min="2" max="2" width="20.75" customWidth="1"/>
    <col min="3" max="3" width="14.25" customWidth="1"/>
    <col min="4" max="4" width="15" customWidth="1"/>
    <col min="5" max="5" width="14.5" customWidth="1"/>
    <col min="6" max="6" width="15" customWidth="1"/>
  </cols>
  <sheetData>
    <row r="1" spans="1:6" ht="27" customHeight="1">
      <c r="A1" s="70" t="s">
        <v>182</v>
      </c>
      <c r="B1" s="70"/>
      <c r="C1" s="70"/>
      <c r="D1" s="70"/>
      <c r="E1" s="70"/>
      <c r="F1" s="70"/>
    </row>
    <row r="2" spans="1:6" ht="18.75" customHeight="1">
      <c r="A2" s="44" t="s">
        <v>181</v>
      </c>
      <c r="B2" s="44"/>
      <c r="C2" s="44"/>
      <c r="D2" s="44"/>
      <c r="E2" s="44"/>
      <c r="F2" s="44"/>
    </row>
    <row r="3" spans="1:6" ht="18.75">
      <c r="A3" s="68" t="s">
        <v>183</v>
      </c>
      <c r="B3" s="69"/>
      <c r="C3" s="45" t="s">
        <v>184</v>
      </c>
      <c r="D3" s="45" t="s">
        <v>185</v>
      </c>
      <c r="E3" s="46" t="s">
        <v>40</v>
      </c>
      <c r="F3" s="45" t="s">
        <v>19</v>
      </c>
    </row>
    <row r="4" spans="1:6" ht="18.75" customHeight="1">
      <c r="A4" s="66" t="s">
        <v>164</v>
      </c>
      <c r="B4" s="11" t="s">
        <v>165</v>
      </c>
      <c r="C4" s="42">
        <v>6000</v>
      </c>
      <c r="D4" s="42">
        <v>6000</v>
      </c>
      <c r="E4" s="42">
        <f>D4</f>
        <v>6000</v>
      </c>
      <c r="F4" s="24"/>
    </row>
    <row r="5" spans="1:6" ht="18.75" customHeight="1">
      <c r="A5" s="67"/>
      <c r="B5" s="11" t="s">
        <v>166</v>
      </c>
      <c r="C5" s="42">
        <v>3000</v>
      </c>
      <c r="D5" s="42">
        <v>3000</v>
      </c>
      <c r="E5" s="42">
        <f t="shared" ref="E5:E19" si="0">D5</f>
        <v>3000</v>
      </c>
      <c r="F5" s="24"/>
    </row>
    <row r="6" spans="1:6" ht="18.75" customHeight="1">
      <c r="A6" s="67"/>
      <c r="B6" s="11" t="s">
        <v>167</v>
      </c>
      <c r="C6" s="42">
        <v>1200</v>
      </c>
      <c r="D6" s="42">
        <f>600+956</f>
        <v>1556</v>
      </c>
      <c r="E6" s="42">
        <f t="shared" si="0"/>
        <v>1556</v>
      </c>
      <c r="F6" s="41"/>
    </row>
    <row r="7" spans="1:6" ht="18.75" customHeight="1">
      <c r="A7" s="67"/>
      <c r="B7" s="11" t="s">
        <v>168</v>
      </c>
      <c r="C7" s="42">
        <v>600</v>
      </c>
      <c r="D7" s="42">
        <v>1530</v>
      </c>
      <c r="E7" s="42">
        <f t="shared" si="0"/>
        <v>1530</v>
      </c>
      <c r="F7" s="41"/>
    </row>
    <row r="8" spans="1:6" ht="18.75">
      <c r="A8" s="66" t="s">
        <v>169</v>
      </c>
      <c r="B8" s="11" t="s">
        <v>170</v>
      </c>
      <c r="C8" s="42">
        <v>8000</v>
      </c>
      <c r="D8" s="42">
        <v>8000</v>
      </c>
      <c r="E8" s="42">
        <f t="shared" si="0"/>
        <v>8000</v>
      </c>
      <c r="F8" s="41"/>
    </row>
    <row r="9" spans="1:6" ht="18.75">
      <c r="A9" s="67"/>
      <c r="B9" s="11" t="s">
        <v>166</v>
      </c>
      <c r="C9" s="42">
        <v>4000</v>
      </c>
      <c r="D9" s="42">
        <v>4000</v>
      </c>
      <c r="E9" s="42">
        <f t="shared" si="0"/>
        <v>4000</v>
      </c>
      <c r="F9" s="41"/>
    </row>
    <row r="10" spans="1:6" ht="18.75">
      <c r="A10" s="67"/>
      <c r="B10" s="11" t="s">
        <v>49</v>
      </c>
      <c r="C10" s="42">
        <v>1600</v>
      </c>
      <c r="D10" s="42">
        <f>800+1264</f>
        <v>2064</v>
      </c>
      <c r="E10" s="42">
        <f t="shared" si="0"/>
        <v>2064</v>
      </c>
      <c r="F10" s="41"/>
    </row>
    <row r="11" spans="1:6" ht="18.75">
      <c r="A11" s="67"/>
      <c r="B11" s="11" t="s">
        <v>168</v>
      </c>
      <c r="C11" s="42">
        <v>800</v>
      </c>
      <c r="D11" s="42"/>
      <c r="E11" s="42">
        <f t="shared" si="0"/>
        <v>0</v>
      </c>
      <c r="F11" s="24"/>
    </row>
    <row r="12" spans="1:6" ht="14.25" customHeight="1">
      <c r="A12" s="66" t="s">
        <v>171</v>
      </c>
      <c r="B12" s="11" t="s">
        <v>172</v>
      </c>
      <c r="C12" s="42">
        <v>1800</v>
      </c>
      <c r="D12" s="42">
        <v>1800</v>
      </c>
      <c r="E12" s="42">
        <f t="shared" si="0"/>
        <v>1800</v>
      </c>
      <c r="F12" s="24"/>
    </row>
    <row r="13" spans="1:6" ht="14.25" customHeight="1">
      <c r="A13" s="67"/>
      <c r="B13" s="11" t="s">
        <v>173</v>
      </c>
      <c r="C13" s="42">
        <v>2400</v>
      </c>
      <c r="D13" s="42">
        <v>2400</v>
      </c>
      <c r="E13" s="42">
        <f t="shared" si="0"/>
        <v>2400</v>
      </c>
      <c r="F13" s="24"/>
    </row>
    <row r="14" spans="1:6" ht="14.25" customHeight="1">
      <c r="A14" s="67"/>
      <c r="B14" s="11" t="s">
        <v>174</v>
      </c>
      <c r="C14" s="42">
        <v>800</v>
      </c>
      <c r="D14" s="42">
        <v>800</v>
      </c>
      <c r="E14" s="42">
        <f t="shared" si="0"/>
        <v>800</v>
      </c>
      <c r="F14" s="24"/>
    </row>
    <row r="15" spans="1:6" ht="14.25" customHeight="1">
      <c r="A15" s="67"/>
      <c r="B15" s="11" t="s">
        <v>175</v>
      </c>
      <c r="C15" s="42">
        <v>900</v>
      </c>
      <c r="D15" s="42">
        <v>400</v>
      </c>
      <c r="E15" s="42">
        <f t="shared" si="0"/>
        <v>400</v>
      </c>
      <c r="F15" s="24"/>
    </row>
    <row r="16" spans="1:6" ht="14.25" customHeight="1">
      <c r="A16" s="67"/>
      <c r="B16" s="11" t="s">
        <v>176</v>
      </c>
      <c r="C16" s="42">
        <v>1000</v>
      </c>
      <c r="D16" s="42">
        <v>1000</v>
      </c>
      <c r="E16" s="42">
        <f t="shared" si="0"/>
        <v>1000</v>
      </c>
      <c r="F16" s="24"/>
    </row>
    <row r="17" spans="1:6" ht="14.25" customHeight="1">
      <c r="A17" s="67"/>
      <c r="B17" s="11" t="s">
        <v>177</v>
      </c>
      <c r="C17" s="42">
        <v>1500</v>
      </c>
      <c r="D17" s="42">
        <v>1050</v>
      </c>
      <c r="E17" s="42">
        <f t="shared" si="0"/>
        <v>1050</v>
      </c>
      <c r="F17" s="24"/>
    </row>
    <row r="18" spans="1:6" ht="18.75">
      <c r="A18" s="66" t="s">
        <v>178</v>
      </c>
      <c r="B18" s="11" t="s">
        <v>49</v>
      </c>
      <c r="C18" s="42">
        <v>1400</v>
      </c>
      <c r="D18" s="42">
        <v>1400</v>
      </c>
      <c r="E18" s="42">
        <f t="shared" si="0"/>
        <v>1400</v>
      </c>
      <c r="F18" s="24"/>
    </row>
    <row r="19" spans="1:6" ht="18.75">
      <c r="A19" s="67"/>
      <c r="B19" s="47" t="s">
        <v>179</v>
      </c>
      <c r="C19" s="42">
        <v>8400</v>
      </c>
      <c r="D19" s="42">
        <v>8400</v>
      </c>
      <c r="E19" s="42">
        <f t="shared" si="0"/>
        <v>8400</v>
      </c>
      <c r="F19" s="24"/>
    </row>
    <row r="20" spans="1:6" ht="18.75">
      <c r="A20" s="62" t="s">
        <v>21</v>
      </c>
      <c r="B20" s="63"/>
      <c r="C20" s="52">
        <f>SUM(C4:C19)</f>
        <v>43400</v>
      </c>
      <c r="D20" s="52">
        <f>SUM(D4:D19)</f>
        <v>43400</v>
      </c>
      <c r="E20" s="52">
        <f>SUM(E4:E19)</f>
        <v>43400</v>
      </c>
      <c r="F20" s="24"/>
    </row>
    <row r="21" spans="1:6" ht="22.5">
      <c r="A21" s="41" t="s">
        <v>180</v>
      </c>
      <c r="B21" s="43">
        <v>0.1</v>
      </c>
      <c r="C21" s="42">
        <v>4340</v>
      </c>
      <c r="D21" s="42">
        <v>4400.6000000000004</v>
      </c>
      <c r="E21" s="42">
        <v>4340</v>
      </c>
      <c r="F21" s="7" t="s">
        <v>83</v>
      </c>
    </row>
    <row r="22" spans="1:6">
      <c r="A22" s="41" t="s">
        <v>186</v>
      </c>
      <c r="B22" s="43">
        <v>0.03</v>
      </c>
      <c r="C22" s="42">
        <v>1432</v>
      </c>
      <c r="D22" s="42">
        <v>486.85</v>
      </c>
      <c r="E22" s="42">
        <v>477.4</v>
      </c>
      <c r="F22" s="7" t="s">
        <v>162</v>
      </c>
    </row>
    <row r="23" spans="1:6">
      <c r="A23" s="64" t="s">
        <v>30</v>
      </c>
      <c r="B23" s="65"/>
      <c r="C23" s="52">
        <f>C20+C21+C22</f>
        <v>49172</v>
      </c>
      <c r="D23" s="52">
        <f>D20+D21+D22</f>
        <v>48287.45</v>
      </c>
      <c r="E23" s="52">
        <f>E20+E21+E22</f>
        <v>48217.4</v>
      </c>
      <c r="F23" s="24"/>
    </row>
  </sheetData>
  <mergeCells count="8">
    <mergeCell ref="A1:F1"/>
    <mergeCell ref="A4:A7"/>
    <mergeCell ref="A8:A11"/>
    <mergeCell ref="A20:B20"/>
    <mergeCell ref="A23:B23"/>
    <mergeCell ref="A12:A17"/>
    <mergeCell ref="A18:A19"/>
    <mergeCell ref="A3:B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2BCA8-91E5-4E14-93A4-7265BA9AC56B}">
  <dimension ref="A1:E12"/>
  <sheetViews>
    <sheetView workbookViewId="0">
      <selection activeCell="D5" sqref="D5"/>
    </sheetView>
  </sheetViews>
  <sheetFormatPr defaultRowHeight="14.25"/>
  <cols>
    <col min="1" max="1" width="27.875" customWidth="1"/>
    <col min="2" max="2" width="19" customWidth="1"/>
    <col min="3" max="3" width="19.625" customWidth="1"/>
    <col min="4" max="4" width="19" customWidth="1"/>
    <col min="5" max="5" width="17" customWidth="1"/>
  </cols>
  <sheetData>
    <row r="1" spans="1:5" ht="35.25" customHeight="1">
      <c r="A1" s="70" t="s">
        <v>207</v>
      </c>
      <c r="B1" s="70"/>
      <c r="C1" s="70"/>
      <c r="D1" s="70"/>
      <c r="E1" s="70"/>
    </row>
    <row r="2" spans="1:5" ht="17.25" customHeight="1">
      <c r="A2" s="49" t="s">
        <v>187</v>
      </c>
      <c r="B2" s="48"/>
      <c r="C2" s="48"/>
      <c r="D2" s="48"/>
    </row>
    <row r="3" spans="1:5" ht="18.75">
      <c r="A3" s="50" t="s">
        <v>183</v>
      </c>
      <c r="B3" s="45" t="s">
        <v>184</v>
      </c>
      <c r="C3" s="45" t="s">
        <v>185</v>
      </c>
      <c r="D3" s="46" t="s">
        <v>40</v>
      </c>
      <c r="E3" s="45" t="s">
        <v>19</v>
      </c>
    </row>
    <row r="4" spans="1:5" ht="18.75">
      <c r="A4" s="11" t="s">
        <v>190</v>
      </c>
      <c r="B4" s="4">
        <v>18300</v>
      </c>
      <c r="C4" s="4">
        <v>18184</v>
      </c>
      <c r="D4" s="4">
        <f>C4</f>
        <v>18184</v>
      </c>
      <c r="E4" s="4"/>
    </row>
    <row r="5" spans="1:5" ht="18.75">
      <c r="A5" s="11" t="s">
        <v>188</v>
      </c>
      <c r="B5" s="4">
        <v>7600</v>
      </c>
      <c r="C5" s="4">
        <v>7600</v>
      </c>
      <c r="D5" s="4">
        <f t="shared" ref="D5:D9" si="0">C5</f>
        <v>7600</v>
      </c>
      <c r="E5" s="4"/>
    </row>
    <row r="6" spans="1:5" ht="18.75">
      <c r="A6" s="11" t="s">
        <v>191</v>
      </c>
      <c r="B6" s="4">
        <v>15200</v>
      </c>
      <c r="C6" s="4">
        <v>15100</v>
      </c>
      <c r="D6" s="4">
        <f t="shared" si="0"/>
        <v>15100</v>
      </c>
      <c r="E6" s="4"/>
    </row>
    <row r="7" spans="1:5" ht="18.75">
      <c r="A7" s="11" t="s">
        <v>192</v>
      </c>
      <c r="B7" s="4">
        <v>31600</v>
      </c>
      <c r="C7" s="4">
        <f>8300+15000+8000</f>
        <v>31300</v>
      </c>
      <c r="D7" s="4">
        <f t="shared" si="0"/>
        <v>31300</v>
      </c>
      <c r="E7" s="4"/>
    </row>
    <row r="8" spans="1:5" ht="18.75">
      <c r="A8" s="11" t="s">
        <v>189</v>
      </c>
      <c r="B8" s="4">
        <v>15000</v>
      </c>
      <c r="C8" s="4">
        <v>15300</v>
      </c>
      <c r="D8" s="4">
        <f t="shared" si="0"/>
        <v>15300</v>
      </c>
      <c r="E8" s="4"/>
    </row>
    <row r="9" spans="1:5" ht="18.75">
      <c r="A9" s="11" t="s">
        <v>193</v>
      </c>
      <c r="B9" s="4">
        <v>66000</v>
      </c>
      <c r="C9" s="4">
        <f>24000+24000+10000+8000</f>
        <v>66000</v>
      </c>
      <c r="D9" s="4">
        <f t="shared" si="0"/>
        <v>66000</v>
      </c>
      <c r="E9" s="4"/>
    </row>
    <row r="10" spans="1:5" ht="18.75">
      <c r="A10" s="16" t="s">
        <v>21</v>
      </c>
      <c r="B10" s="13">
        <f>SUM(B4:B9)</f>
        <v>153700</v>
      </c>
      <c r="C10" s="13">
        <f>SUM(C4:C9)</f>
        <v>153484</v>
      </c>
      <c r="D10" s="13">
        <f>SUM(D4:D9)</f>
        <v>153484</v>
      </c>
      <c r="E10" s="4"/>
    </row>
    <row r="11" spans="1:5" ht="22.5">
      <c r="A11" s="51" t="s">
        <v>194</v>
      </c>
      <c r="B11" s="4">
        <v>15370</v>
      </c>
      <c r="C11" s="4">
        <v>21370</v>
      </c>
      <c r="D11" s="4">
        <v>15348.4</v>
      </c>
      <c r="E11" s="7" t="s">
        <v>83</v>
      </c>
    </row>
    <row r="12" spans="1:5" ht="18.75">
      <c r="A12" s="12" t="s">
        <v>30</v>
      </c>
      <c r="B12" s="13">
        <f>B10+B11</f>
        <v>169070</v>
      </c>
      <c r="C12" s="13">
        <f>C10+C11</f>
        <v>174854</v>
      </c>
      <c r="D12" s="13">
        <f>D10+D11</f>
        <v>168832.4</v>
      </c>
      <c r="E12" s="4"/>
    </row>
  </sheetData>
  <mergeCells count="1">
    <mergeCell ref="A1:E1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胜利路下水道工程</vt:lpstr>
      <vt:lpstr>启信社区公益</vt:lpstr>
      <vt:lpstr>尚善公益</vt:lpstr>
      <vt:lpstr>绿之舟</vt:lpstr>
      <vt:lpstr>融融公益</vt:lpstr>
      <vt:lpstr>正能量</vt:lpstr>
      <vt:lpstr>彩虹桥</vt:lpstr>
      <vt:lpstr>创空间</vt:lpstr>
      <vt:lpstr>王老师法律</vt:lpstr>
      <vt:lpstr>火星哥哥</vt:lpstr>
      <vt:lpstr>关爱社工</vt:lpstr>
      <vt:lpstr>忞诚社会事务</vt:lpstr>
      <vt:lpstr>尚善公益!_GoBack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王剑</dc:creator>
  <cp:lastModifiedBy>王剑</cp:lastModifiedBy>
  <cp:lastPrinted>2021-12-21T09:47:58Z</cp:lastPrinted>
  <dcterms:created xsi:type="dcterms:W3CDTF">2015-06-05T18:17:20Z</dcterms:created>
  <dcterms:modified xsi:type="dcterms:W3CDTF">2021-12-22T08:55:17Z</dcterms:modified>
</cp:coreProperties>
</file>